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escof\Desktop\"/>
    </mc:Choice>
  </mc:AlternateContent>
  <xr:revisionPtr revIDLastSave="0" documentId="13_ncr:1_{5C2E6485-44C6-42D3-9602-F19BCE37078B}" xr6:coauthVersionLast="47" xr6:coauthVersionMax="47" xr10:uidLastSave="{00000000-0000-0000-0000-000000000000}"/>
  <bookViews>
    <workbookView xWindow="-108" yWindow="492" windowWidth="23256" windowHeight="12576" activeTab="1" xr2:uid="{8992693F-A7C9-4610-A336-008CF34D22FA}"/>
  </bookViews>
  <sheets>
    <sheet name="Méthode" sheetId="8" r:id="rId1"/>
    <sheet name="1-2) Ma cause et mon histoire" sheetId="2" r:id="rId2"/>
    <sheet name="3) Réévaluation des activités" sheetId="1" r:id="rId3"/>
    <sheet name="4-5) Réorganisation possible" sheetId="10" r:id="rId4"/>
    <sheet name="6-7) choix et ajustement" sheetId="11" r:id="rId5"/>
    <sheet name="8-9) Plan d'action négo" sheetId="6" r:id="rId6"/>
  </sheets>
  <definedNames>
    <definedName name="_xlnm._FilterDatabase" localSheetId="1">'1-2) Ma cause et mon histoire'!$A$1:$D$1</definedName>
    <definedName name="_xlnm._FilterDatabase" localSheetId="2" hidden="1">'3) Réévaluation des activités'!$A$2:$S$2</definedName>
    <definedName name="_xlnm._FilterDatabase" localSheetId="3" hidden="1">'4-5) Réorganisation possible'!$A$2:$S$2</definedName>
    <definedName name="_xlnm._FilterDatabase" localSheetId="4" hidden="1">'6-7) choix et ajustement'!$A$2:$S$2</definedName>
    <definedName name="_xlnm._FilterDatabase" localSheetId="5" hidden="1">'8-9) Plan d''action négo'!$A$1:$I$1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2" i="1" l="1"/>
  <c r="B13" i="1"/>
  <c r="A2" i="10"/>
  <c r="T32" i="11"/>
  <c r="T33" i="11"/>
  <c r="R32" i="11"/>
  <c r="R33" i="11"/>
  <c r="P32" i="11"/>
  <c r="P33" i="11"/>
  <c r="N33" i="11"/>
  <c r="L32" i="11"/>
  <c r="L33" i="11"/>
  <c r="J33" i="11"/>
  <c r="H33" i="11"/>
  <c r="F33" i="11"/>
  <c r="D33" i="11"/>
  <c r="B19" i="1"/>
  <c r="A6" i="6"/>
  <c r="T31" i="11"/>
  <c r="T30" i="11"/>
  <c r="T29" i="11"/>
  <c r="T28" i="11"/>
  <c r="T25" i="11"/>
  <c r="T24" i="11"/>
  <c r="T16" i="11"/>
  <c r="T15" i="11"/>
  <c r="T14" i="11"/>
  <c r="T13" i="11"/>
  <c r="T12" i="11"/>
  <c r="R31" i="11"/>
  <c r="R30" i="11"/>
  <c r="R29" i="11"/>
  <c r="R27" i="11"/>
  <c r="R25" i="11"/>
  <c r="R16" i="11"/>
  <c r="R15" i="11"/>
  <c r="R14" i="11"/>
  <c r="R13" i="11"/>
  <c r="R12" i="11"/>
  <c r="P31" i="11"/>
  <c r="P30" i="11"/>
  <c r="P29" i="11"/>
  <c r="P27" i="11"/>
  <c r="P17" i="11"/>
  <c r="P13" i="11"/>
  <c r="P12" i="11"/>
  <c r="N31" i="11"/>
  <c r="N29" i="11"/>
  <c r="N12" i="11"/>
  <c r="L31" i="11"/>
  <c r="L30" i="11"/>
  <c r="L29" i="11"/>
  <c r="L26" i="11"/>
  <c r="L17" i="11"/>
  <c r="L16" i="11"/>
  <c r="L15" i="11"/>
  <c r="L14" i="11"/>
  <c r="J31" i="11"/>
  <c r="J30" i="11"/>
  <c r="J29" i="11"/>
  <c r="J27" i="11"/>
  <c r="J26" i="11"/>
  <c r="J17" i="11"/>
  <c r="J16" i="11"/>
  <c r="J15" i="11"/>
  <c r="J14" i="11"/>
  <c r="J13" i="11"/>
  <c r="J12" i="11"/>
  <c r="H29" i="11"/>
  <c r="H28" i="11"/>
  <c r="H27" i="11"/>
  <c r="H25" i="11"/>
  <c r="H24" i="11"/>
  <c r="H22" i="11"/>
  <c r="H21" i="11"/>
  <c r="H20" i="11"/>
  <c r="H17" i="11"/>
  <c r="H13" i="11"/>
  <c r="H12" i="11"/>
  <c r="F29" i="11"/>
  <c r="F28" i="11"/>
  <c r="F26" i="11"/>
  <c r="F23" i="11"/>
  <c r="F22" i="11"/>
  <c r="F21" i="11"/>
  <c r="F20" i="11"/>
  <c r="F19" i="11"/>
  <c r="F18" i="11"/>
  <c r="F17" i="11"/>
  <c r="F16" i="11"/>
  <c r="F15" i="11"/>
  <c r="F14" i="11"/>
  <c r="D14" i="11"/>
  <c r="D15" i="11"/>
  <c r="D16" i="11"/>
  <c r="D18" i="11"/>
  <c r="D23" i="11"/>
  <c r="D27" i="11"/>
  <c r="B16" i="11"/>
  <c r="T26" i="1"/>
  <c r="T25" i="1"/>
  <c r="T24" i="1"/>
  <c r="T23" i="1"/>
  <c r="T22" i="1"/>
  <c r="T21" i="1"/>
  <c r="T20" i="1"/>
  <c r="T19" i="1"/>
  <c r="T16" i="1"/>
  <c r="T15" i="1"/>
  <c r="T10" i="1"/>
  <c r="T9" i="1"/>
  <c r="T8" i="1"/>
  <c r="T7" i="1"/>
  <c r="T6" i="1"/>
  <c r="R26" i="1"/>
  <c r="R25" i="1"/>
  <c r="R24" i="1"/>
  <c r="R23" i="1"/>
  <c r="R22" i="1"/>
  <c r="R21" i="1"/>
  <c r="R20" i="1"/>
  <c r="R19" i="1"/>
  <c r="R18" i="1"/>
  <c r="R16" i="1"/>
  <c r="R15" i="1"/>
  <c r="R10" i="1"/>
  <c r="R9" i="1"/>
  <c r="R8" i="1"/>
  <c r="R7" i="1"/>
  <c r="R6" i="1"/>
  <c r="P26" i="1"/>
  <c r="P25" i="1"/>
  <c r="P24" i="1"/>
  <c r="P23" i="1"/>
  <c r="P22" i="1"/>
  <c r="P21" i="1"/>
  <c r="P20" i="1"/>
  <c r="P18" i="1"/>
  <c r="P11" i="1"/>
  <c r="P10" i="1"/>
  <c r="P7" i="1"/>
  <c r="P6" i="1"/>
  <c r="N26" i="1"/>
  <c r="N25" i="1"/>
  <c r="N24" i="1"/>
  <c r="N23" i="1"/>
  <c r="N22" i="1"/>
  <c r="N21" i="1"/>
  <c r="N20" i="1"/>
  <c r="N6" i="1"/>
  <c r="L26" i="1"/>
  <c r="L25" i="1"/>
  <c r="L24" i="1"/>
  <c r="L23" i="1"/>
  <c r="L22" i="1"/>
  <c r="L21" i="1"/>
  <c r="L20" i="1"/>
  <c r="L19" i="1"/>
  <c r="L17" i="1"/>
  <c r="L11" i="1"/>
  <c r="L10" i="1"/>
  <c r="L9" i="1"/>
  <c r="L8" i="1"/>
  <c r="J26" i="1"/>
  <c r="J25" i="1"/>
  <c r="J24" i="1"/>
  <c r="J23" i="1"/>
  <c r="J22" i="1"/>
  <c r="J21" i="1"/>
  <c r="J20" i="1"/>
  <c r="J19" i="1"/>
  <c r="J18" i="1"/>
  <c r="J17" i="1"/>
  <c r="J11" i="1"/>
  <c r="J10" i="1"/>
  <c r="J9" i="1"/>
  <c r="J8" i="1"/>
  <c r="J7" i="1"/>
  <c r="J6" i="1"/>
  <c r="H26" i="1"/>
  <c r="H25" i="1"/>
  <c r="H24" i="1"/>
  <c r="H23" i="1"/>
  <c r="H22" i="1"/>
  <c r="H21" i="1"/>
  <c r="H20" i="1"/>
  <c r="H19" i="1"/>
  <c r="H18" i="1"/>
  <c r="H16" i="1"/>
  <c r="H15" i="1"/>
  <c r="H11" i="1"/>
  <c r="H7" i="1"/>
  <c r="H6" i="1"/>
  <c r="F26" i="1"/>
  <c r="F25" i="1"/>
  <c r="F24" i="1"/>
  <c r="F23" i="1"/>
  <c r="F22" i="1"/>
  <c r="F21" i="1"/>
  <c r="F20" i="1"/>
  <c r="F19" i="1"/>
  <c r="F17" i="1"/>
  <c r="F14" i="1"/>
  <c r="F13" i="1"/>
  <c r="F12" i="1"/>
  <c r="F11" i="1"/>
  <c r="F10" i="1"/>
  <c r="F9" i="1"/>
  <c r="F8" i="1"/>
  <c r="D8" i="1"/>
  <c r="D9" i="1"/>
  <c r="D10" i="1"/>
  <c r="D11" i="1"/>
  <c r="D12" i="1"/>
  <c r="D14" i="1"/>
  <c r="D15" i="1"/>
  <c r="D16" i="1"/>
  <c r="D17" i="1"/>
  <c r="D18" i="1"/>
  <c r="D19" i="1"/>
  <c r="D20" i="1"/>
  <c r="D21" i="1"/>
  <c r="D22" i="1"/>
  <c r="D23" i="1"/>
  <c r="D24" i="1"/>
  <c r="D25" i="1"/>
  <c r="D26" i="1"/>
  <c r="T32" i="10"/>
  <c r="T31" i="10"/>
  <c r="T30" i="10"/>
  <c r="T29" i="10"/>
  <c r="T28" i="10"/>
  <c r="T27" i="10"/>
  <c r="T26" i="10"/>
  <c r="T23" i="10"/>
  <c r="T22" i="10"/>
  <c r="T13" i="10"/>
  <c r="T12" i="10"/>
  <c r="T11" i="10"/>
  <c r="T10" i="10"/>
  <c r="T9" i="10"/>
  <c r="R32" i="10"/>
  <c r="R31" i="10"/>
  <c r="R30" i="10"/>
  <c r="R29" i="10"/>
  <c r="R28" i="10"/>
  <c r="R25" i="10"/>
  <c r="R23" i="10"/>
  <c r="R22" i="10"/>
  <c r="R13" i="10"/>
  <c r="R12" i="10"/>
  <c r="R11" i="10"/>
  <c r="R10" i="10"/>
  <c r="R9" i="10"/>
  <c r="P32" i="10"/>
  <c r="P31" i="10"/>
  <c r="P30" i="10"/>
  <c r="P29" i="10"/>
  <c r="P28" i="10"/>
  <c r="P25" i="10"/>
  <c r="P14" i="10"/>
  <c r="P10" i="10"/>
  <c r="P9" i="10"/>
  <c r="N32" i="10"/>
  <c r="N31" i="10"/>
  <c r="N30" i="10"/>
  <c r="N28" i="10"/>
  <c r="N21" i="10"/>
  <c r="N9" i="10"/>
  <c r="L32" i="10"/>
  <c r="L31" i="10"/>
  <c r="L30" i="10"/>
  <c r="L29" i="10"/>
  <c r="L28" i="10"/>
  <c r="L27" i="10"/>
  <c r="L24" i="10"/>
  <c r="L14" i="10"/>
  <c r="L13" i="10"/>
  <c r="L12" i="10"/>
  <c r="L11" i="10"/>
  <c r="J32" i="10"/>
  <c r="J31" i="10"/>
  <c r="J30" i="10"/>
  <c r="J29" i="10"/>
  <c r="J28" i="10"/>
  <c r="J25" i="10"/>
  <c r="J24" i="10"/>
  <c r="J21" i="10"/>
  <c r="J14" i="10"/>
  <c r="J13" i="10"/>
  <c r="J12" i="10"/>
  <c r="J11" i="10"/>
  <c r="J10" i="10"/>
  <c r="J9" i="10"/>
  <c r="H32" i="10"/>
  <c r="H31" i="10"/>
  <c r="H28" i="10"/>
  <c r="H27" i="10"/>
  <c r="H26" i="10"/>
  <c r="H25" i="10"/>
  <c r="H23" i="10"/>
  <c r="H22" i="10"/>
  <c r="H19" i="10"/>
  <c r="H18" i="10"/>
  <c r="H17" i="10"/>
  <c r="H14" i="10"/>
  <c r="H10" i="10"/>
  <c r="H9" i="10"/>
  <c r="F32" i="10"/>
  <c r="F31" i="10"/>
  <c r="F28" i="10"/>
  <c r="F27" i="10"/>
  <c r="F26" i="10"/>
  <c r="F24" i="10"/>
  <c r="F21" i="10"/>
  <c r="F20" i="10"/>
  <c r="F19" i="10"/>
  <c r="F18" i="10"/>
  <c r="F17" i="10"/>
  <c r="F16" i="10"/>
  <c r="F15" i="10"/>
  <c r="F14" i="10"/>
  <c r="F13" i="10"/>
  <c r="F12" i="10"/>
  <c r="F11" i="10"/>
  <c r="D11" i="10"/>
  <c r="D12" i="10"/>
  <c r="D13" i="10"/>
  <c r="D15" i="10"/>
  <c r="D20" i="10"/>
  <c r="D22" i="10"/>
  <c r="D23" i="10"/>
  <c r="D24" i="10"/>
  <c r="D25" i="10"/>
  <c r="D26" i="10"/>
  <c r="D31" i="10"/>
  <c r="D32" i="10"/>
  <c r="U32" i="10" s="1"/>
  <c r="D9" i="10"/>
  <c r="B13" i="10"/>
  <c r="D12" i="11"/>
  <c r="A20" i="6"/>
  <c r="D4" i="6"/>
  <c r="A3" i="6"/>
  <c r="A4" i="6"/>
  <c r="A5" i="6"/>
  <c r="A7" i="6"/>
  <c r="A8" i="6"/>
  <c r="A9" i="6"/>
  <c r="A10" i="6"/>
  <c r="A11" i="6"/>
  <c r="A12" i="6"/>
  <c r="A13" i="6"/>
  <c r="A14" i="6"/>
  <c r="A15" i="6"/>
  <c r="A16" i="6"/>
  <c r="A17" i="6"/>
  <c r="A18" i="6"/>
  <c r="A19" i="6"/>
  <c r="A22" i="6"/>
  <c r="A21"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2" i="6"/>
  <c r="S4" i="11"/>
  <c r="Q4" i="11"/>
  <c r="K4" i="11"/>
  <c r="I4" i="11"/>
  <c r="G4" i="11"/>
  <c r="E4" i="11"/>
  <c r="C4" i="11"/>
  <c r="E7" i="11"/>
  <c r="G7" i="11"/>
  <c r="Q7" i="11"/>
  <c r="S10" i="11"/>
  <c r="Q10" i="11"/>
  <c r="O10" i="11"/>
  <c r="M10" i="11"/>
  <c r="K10" i="11"/>
  <c r="I10" i="11"/>
  <c r="G10" i="11"/>
  <c r="E10" i="11"/>
  <c r="A2" i="11" s="1"/>
  <c r="C10" i="11"/>
  <c r="C2" i="11"/>
  <c r="C7" i="10"/>
  <c r="C7" i="11" s="1"/>
  <c r="E7" i="10"/>
  <c r="G7" i="10"/>
  <c r="I7" i="10"/>
  <c r="I7" i="11" s="1"/>
  <c r="K7" i="10"/>
  <c r="K7" i="11" s="1"/>
  <c r="M7" i="10"/>
  <c r="M7" i="11" s="1"/>
  <c r="O7" i="10"/>
  <c r="O7" i="11" s="1"/>
  <c r="Q7" i="10"/>
  <c r="S7" i="10"/>
  <c r="S7" i="11" s="1"/>
  <c r="B19" i="10"/>
  <c r="B18" i="10"/>
  <c r="B17" i="10"/>
  <c r="B21" i="10"/>
  <c r="B10" i="1"/>
  <c r="B27" i="10"/>
  <c r="E4" i="10"/>
  <c r="C4" i="10"/>
  <c r="C2" i="10"/>
  <c r="S4" i="1"/>
  <c r="S4" i="10" s="1"/>
  <c r="Q4" i="1"/>
  <c r="Q4" i="10" s="1"/>
  <c r="O4" i="1"/>
  <c r="O4" i="10" s="1"/>
  <c r="M4" i="1"/>
  <c r="M4" i="11" s="1"/>
  <c r="E4" i="1"/>
  <c r="G4" i="1"/>
  <c r="G4" i="10" s="1"/>
  <c r="I4" i="1"/>
  <c r="I4" i="10" s="1"/>
  <c r="K4" i="1"/>
  <c r="K4" i="10" s="1"/>
  <c r="D6" i="1"/>
  <c r="C4" i="1"/>
  <c r="B12" i="1"/>
  <c r="B11" i="1"/>
  <c r="C2" i="1"/>
  <c r="U33" i="11" l="1"/>
  <c r="U31" i="10"/>
  <c r="O4" i="11"/>
  <c r="M4" i="10"/>
  <c r="B1" i="10"/>
  <c r="A1" i="11"/>
  <c r="B9" i="11"/>
  <c r="B1" i="11"/>
  <c r="A1" i="10"/>
  <c r="B6" i="10"/>
  <c r="P13" i="10" s="1"/>
  <c r="A1" i="1"/>
  <c r="B1" i="1"/>
  <c r="B3" i="1"/>
  <c r="P19" i="1" l="1"/>
  <c r="N19" i="1"/>
  <c r="D32" i="11"/>
  <c r="P16" i="11"/>
  <c r="N32" i="11"/>
  <c r="J32" i="11"/>
  <c r="H32" i="11"/>
  <c r="F32" i="11"/>
  <c r="R12" i="1"/>
  <c r="P17" i="1"/>
  <c r="P9" i="1"/>
  <c r="N14" i="1"/>
  <c r="J16" i="1"/>
  <c r="H13" i="1"/>
  <c r="F18" i="1"/>
  <c r="P16" i="1"/>
  <c r="N13" i="1"/>
  <c r="H12" i="1"/>
  <c r="T14" i="1"/>
  <c r="R11" i="1"/>
  <c r="T13" i="1"/>
  <c r="P15" i="1"/>
  <c r="N12" i="1"/>
  <c r="F16" i="1"/>
  <c r="T12" i="1"/>
  <c r="R17" i="1"/>
  <c r="P14" i="1"/>
  <c r="N11" i="1"/>
  <c r="L16" i="1"/>
  <c r="J13" i="1"/>
  <c r="H10" i="1"/>
  <c r="F15" i="1"/>
  <c r="F7" i="1"/>
  <c r="D13" i="1"/>
  <c r="N9" i="1"/>
  <c r="L14" i="1"/>
  <c r="H8" i="1"/>
  <c r="D7" i="1"/>
  <c r="T11" i="1"/>
  <c r="P13" i="1"/>
  <c r="N18" i="1"/>
  <c r="N10" i="1"/>
  <c r="L15" i="1"/>
  <c r="L7" i="1"/>
  <c r="J12" i="1"/>
  <c r="H17" i="1"/>
  <c r="H9" i="1"/>
  <c r="F6" i="1"/>
  <c r="N17" i="1"/>
  <c r="L6" i="1"/>
  <c r="T18" i="1"/>
  <c r="P12" i="1"/>
  <c r="T17" i="1"/>
  <c r="R14" i="1"/>
  <c r="N16" i="1"/>
  <c r="N8" i="1"/>
  <c r="L13" i="1"/>
  <c r="B3" i="11"/>
  <c r="R13" i="1"/>
  <c r="N15" i="1"/>
  <c r="N7" i="1"/>
  <c r="L12" i="1"/>
  <c r="H14" i="1"/>
  <c r="P8" i="1"/>
  <c r="L18" i="1"/>
  <c r="J15" i="1"/>
  <c r="J14" i="1"/>
  <c r="T25" i="10"/>
  <c r="T17" i="10"/>
  <c r="R17" i="10"/>
  <c r="P17" i="10"/>
  <c r="N25" i="10"/>
  <c r="N17" i="10"/>
  <c r="L25" i="10"/>
  <c r="L17" i="10"/>
  <c r="L9" i="10"/>
  <c r="J17" i="10"/>
  <c r="F25" i="10"/>
  <c r="F9" i="10"/>
  <c r="D17" i="10"/>
  <c r="N24" i="10"/>
  <c r="L16" i="10"/>
  <c r="H24" i="10"/>
  <c r="D10" i="10"/>
  <c r="D27" i="10"/>
  <c r="T24" i="10"/>
  <c r="T16" i="10"/>
  <c r="R24" i="10"/>
  <c r="R16" i="10"/>
  <c r="P24" i="10"/>
  <c r="P16" i="10"/>
  <c r="N16" i="10"/>
  <c r="J16" i="10"/>
  <c r="H16" i="10"/>
  <c r="D18" i="10"/>
  <c r="T15" i="10"/>
  <c r="R15" i="10"/>
  <c r="P23" i="10"/>
  <c r="P15" i="10"/>
  <c r="N23" i="10"/>
  <c r="N15" i="10"/>
  <c r="L23" i="10"/>
  <c r="L15" i="10"/>
  <c r="J23" i="10"/>
  <c r="J15" i="10"/>
  <c r="H15" i="10"/>
  <c r="F23" i="10"/>
  <c r="D19" i="10"/>
  <c r="T14" i="10"/>
  <c r="R14" i="10"/>
  <c r="P22" i="10"/>
  <c r="N22" i="10"/>
  <c r="N14" i="10"/>
  <c r="L22" i="10"/>
  <c r="J22" i="10"/>
  <c r="H30" i="10"/>
  <c r="F30" i="10"/>
  <c r="F22" i="10"/>
  <c r="D28" i="10"/>
  <c r="U28" i="10" s="1"/>
  <c r="T18" i="10"/>
  <c r="L26" i="10"/>
  <c r="J26" i="10"/>
  <c r="D16" i="10"/>
  <c r="T21" i="10"/>
  <c r="R21" i="10"/>
  <c r="P21" i="10"/>
  <c r="N29" i="10"/>
  <c r="N13" i="10"/>
  <c r="L21" i="10"/>
  <c r="H29" i="10"/>
  <c r="H21" i="10"/>
  <c r="H13" i="10"/>
  <c r="F29" i="10"/>
  <c r="D21" i="10"/>
  <c r="D29" i="10"/>
  <c r="R26" i="10"/>
  <c r="N18" i="10"/>
  <c r="J18" i="10"/>
  <c r="T20" i="10"/>
  <c r="R20" i="10"/>
  <c r="P20" i="10"/>
  <c r="P12" i="10"/>
  <c r="N20" i="10"/>
  <c r="N12" i="10"/>
  <c r="L20" i="10"/>
  <c r="J20" i="10"/>
  <c r="H20" i="10"/>
  <c r="H12" i="10"/>
  <c r="D14" i="10"/>
  <c r="D30" i="10"/>
  <c r="P26" i="10"/>
  <c r="N26" i="10"/>
  <c r="L18" i="10"/>
  <c r="T19" i="10"/>
  <c r="R27" i="10"/>
  <c r="R19" i="10"/>
  <c r="P27" i="10"/>
  <c r="P19" i="10"/>
  <c r="P11" i="10"/>
  <c r="N27" i="10"/>
  <c r="N19" i="10"/>
  <c r="N11" i="10"/>
  <c r="L19" i="10"/>
  <c r="J27" i="10"/>
  <c r="J19" i="10"/>
  <c r="H11" i="10"/>
  <c r="R18" i="10"/>
  <c r="P18" i="10"/>
  <c r="N10" i="10"/>
  <c r="L10" i="10"/>
  <c r="F10" i="10"/>
  <c r="T17" i="11"/>
  <c r="R23" i="11"/>
  <c r="P21" i="11"/>
  <c r="N27" i="11"/>
  <c r="N19" i="11"/>
  <c r="L25" i="11"/>
  <c r="J23" i="11"/>
  <c r="F27" i="11"/>
  <c r="D21" i="11"/>
  <c r="D30" i="11"/>
  <c r="R22" i="11"/>
  <c r="P28" i="11"/>
  <c r="P20" i="11"/>
  <c r="N26" i="11"/>
  <c r="N18" i="11"/>
  <c r="L24" i="11"/>
  <c r="J22" i="11"/>
  <c r="D22" i="11"/>
  <c r="T23" i="11"/>
  <c r="R21" i="11"/>
  <c r="P19" i="11"/>
  <c r="N25" i="11"/>
  <c r="N17" i="11"/>
  <c r="L23" i="11"/>
  <c r="J21" i="11"/>
  <c r="H19" i="11"/>
  <c r="F25" i="11"/>
  <c r="D31" i="11"/>
  <c r="T22" i="11"/>
  <c r="R28" i="11"/>
  <c r="R20" i="11"/>
  <c r="P26" i="11"/>
  <c r="P18" i="11"/>
  <c r="N24" i="11"/>
  <c r="N16" i="11"/>
  <c r="L22" i="11"/>
  <c r="J28" i="11"/>
  <c r="J20" i="11"/>
  <c r="H26" i="11"/>
  <c r="H18" i="11"/>
  <c r="F24" i="11"/>
  <c r="D24" i="11"/>
  <c r="T21" i="11"/>
  <c r="R19" i="11"/>
  <c r="P25" i="11"/>
  <c r="N23" i="11"/>
  <c r="N15" i="11"/>
  <c r="L21" i="11"/>
  <c r="L13" i="11"/>
  <c r="J19" i="11"/>
  <c r="F31" i="11"/>
  <c r="D17" i="11"/>
  <c r="D25" i="11"/>
  <c r="T20" i="11"/>
  <c r="R26" i="11"/>
  <c r="R18" i="11"/>
  <c r="P24" i="11"/>
  <c r="N30" i="11"/>
  <c r="N22" i="11"/>
  <c r="N14" i="11"/>
  <c r="L28" i="11"/>
  <c r="L20" i="11"/>
  <c r="L12" i="11"/>
  <c r="J18" i="11"/>
  <c r="H16" i="11"/>
  <c r="F30" i="11"/>
  <c r="D26" i="11"/>
  <c r="T27" i="11"/>
  <c r="T19" i="11"/>
  <c r="R17" i="11"/>
  <c r="P23" i="11"/>
  <c r="P15" i="11"/>
  <c r="N21" i="11"/>
  <c r="N13" i="11"/>
  <c r="L27" i="11"/>
  <c r="L19" i="11"/>
  <c r="J25" i="11"/>
  <c r="H31" i="11"/>
  <c r="H23" i="11"/>
  <c r="H15" i="11"/>
  <c r="F13" i="11"/>
  <c r="D19" i="11"/>
  <c r="D29" i="11"/>
  <c r="U29" i="11" s="1"/>
  <c r="T26" i="11"/>
  <c r="T18" i="11"/>
  <c r="R24" i="11"/>
  <c r="P22" i="11"/>
  <c r="P14" i="11"/>
  <c r="N28" i="11"/>
  <c r="N20" i="11"/>
  <c r="L18" i="11"/>
  <c r="J24" i="11"/>
  <c r="H30" i="11"/>
  <c r="H14" i="11"/>
  <c r="F12" i="11"/>
  <c r="D20" i="11"/>
  <c r="D28" i="11"/>
  <c r="D13" i="11"/>
  <c r="B6" i="11"/>
  <c r="B3" i="10"/>
  <c r="U12" i="11" l="1"/>
  <c r="U15" i="11"/>
  <c r="U32" i="11"/>
  <c r="U16" i="11"/>
  <c r="U14" i="11"/>
  <c r="U13" i="11"/>
  <c r="U25" i="11"/>
  <c r="U26" i="11"/>
  <c r="U31" i="11"/>
  <c r="U19" i="11"/>
  <c r="U24" i="11"/>
  <c r="U22" i="11"/>
  <c r="U30" i="11"/>
  <c r="U17" i="11"/>
  <c r="U28" i="11"/>
  <c r="U21" i="11"/>
  <c r="U20" i="11"/>
  <c r="U18" i="11"/>
  <c r="U27" i="11"/>
  <c r="U23" i="11"/>
  <c r="U29" i="10"/>
  <c r="U9" i="10"/>
  <c r="U21" i="10"/>
  <c r="U13" i="10"/>
  <c r="U30" i="10"/>
  <c r="U22" i="10"/>
  <c r="U25" i="10"/>
  <c r="U14" i="10"/>
  <c r="U27" i="10"/>
  <c r="U11" i="10"/>
  <c r="U12" i="10"/>
  <c r="U19" i="10"/>
  <c r="U10" i="10"/>
  <c r="U16" i="10"/>
  <c r="U26" i="10"/>
  <c r="U15" i="10"/>
  <c r="U18" i="10"/>
  <c r="U20" i="10"/>
  <c r="U23" i="10"/>
  <c r="U24" i="10"/>
  <c r="U17" i="10"/>
  <c r="R7" i="10"/>
  <c r="R7" i="11" s="1"/>
  <c r="T7" i="10"/>
  <c r="T7" i="11" s="1"/>
  <c r="P10" i="11"/>
  <c r="T10" i="11"/>
  <c r="J10" i="11"/>
  <c r="R10" i="11"/>
  <c r="F10" i="11"/>
  <c r="L10" i="11"/>
  <c r="D10" i="11"/>
  <c r="H10" i="11"/>
  <c r="N10" i="11"/>
  <c r="F7" i="10"/>
  <c r="F7" i="11" s="1"/>
  <c r="L7" i="10"/>
  <c r="L7" i="11" s="1"/>
  <c r="D7" i="10"/>
  <c r="D7" i="11" s="1"/>
  <c r="J7" i="10"/>
  <c r="J7" i="11" s="1"/>
  <c r="H7" i="10"/>
  <c r="H7" i="11" s="1"/>
  <c r="N7" i="10"/>
  <c r="N7" i="11" s="1"/>
  <c r="P7" i="10"/>
  <c r="P7" i="11" s="1"/>
  <c r="R4" i="1"/>
  <c r="R4" i="11" s="1"/>
  <c r="T4" i="1"/>
  <c r="T4" i="11" s="1"/>
  <c r="P4" i="1"/>
  <c r="P4" i="11" s="1"/>
  <c r="D4" i="1"/>
  <c r="D4" i="11" s="1"/>
  <c r="N4" i="1"/>
  <c r="N4" i="11" s="1"/>
  <c r="L4" i="1"/>
  <c r="L4" i="11" s="1"/>
  <c r="F4" i="1"/>
  <c r="F4" i="11" s="1"/>
  <c r="H4" i="1"/>
  <c r="H4" i="11" s="1"/>
  <c r="J4" i="1"/>
  <c r="J4" i="11" s="1"/>
  <c r="S11" i="11" l="1"/>
  <c r="C11" i="11"/>
  <c r="E11" i="11"/>
  <c r="M11" i="11"/>
  <c r="O11" i="11"/>
  <c r="Q11" i="11"/>
  <c r="K11" i="11"/>
  <c r="I11" i="11"/>
  <c r="G11" i="11"/>
  <c r="K5" i="1"/>
  <c r="L4" i="10"/>
  <c r="N4" i="10"/>
  <c r="M5" i="1"/>
  <c r="P4" i="10"/>
  <c r="O5" i="1"/>
  <c r="C5" i="1"/>
  <c r="D4" i="10"/>
  <c r="I5" i="1"/>
  <c r="J4" i="10"/>
  <c r="S5" i="1"/>
  <c r="T4" i="10"/>
  <c r="F4" i="10"/>
  <c r="E5" i="1"/>
  <c r="H4" i="10"/>
  <c r="G5" i="1"/>
  <c r="Q5" i="1"/>
  <c r="R4" i="10"/>
  <c r="C5" i="10" l="1"/>
  <c r="C8" i="11"/>
  <c r="C5" i="11"/>
  <c r="E5" i="10"/>
  <c r="E5" i="11"/>
  <c r="E8" i="11"/>
  <c r="O5" i="10"/>
  <c r="O5" i="11"/>
  <c r="O8" i="11"/>
  <c r="S5" i="10"/>
  <c r="S5" i="11"/>
  <c r="S8" i="11"/>
  <c r="G5" i="10"/>
  <c r="G5" i="11"/>
  <c r="G8" i="11"/>
  <c r="M5" i="10"/>
  <c r="M8" i="11"/>
  <c r="M5" i="11"/>
  <c r="Q5" i="10"/>
  <c r="Q5" i="11"/>
  <c r="Q8" i="11"/>
  <c r="I5" i="10"/>
  <c r="I8" i="11"/>
  <c r="I5" i="11"/>
  <c r="K5" i="10"/>
  <c r="K8" i="11"/>
  <c r="K5" i="11"/>
  <c r="M8" i="10"/>
  <c r="C8" i="10"/>
  <c r="G8" i="10"/>
  <c r="K8" i="10"/>
  <c r="O8" i="10"/>
  <c r="I8" i="10"/>
  <c r="S8" i="10"/>
  <c r="Q8" i="10"/>
  <c r="E8"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Christophe Escoffier</author>
  </authors>
  <commentList>
    <comment ref="C16" authorId="0" shapeId="0" xr:uid="{79D05C4D-C073-463A-B11A-91CBCB08F6FB}">
      <text>
        <r>
          <rPr>
            <b/>
            <sz val="9"/>
            <color indexed="81"/>
            <rFont val="Tahoma"/>
            <charset val="1"/>
          </rPr>
          <t>Christophe Escoffier:</t>
        </r>
        <r>
          <rPr>
            <sz val="9"/>
            <color indexed="81"/>
            <rFont val="Tahoma"/>
            <charset val="1"/>
          </rPr>
          <t xml:space="preserve">
Je suis quasiment le seul à pouvoir le faire</t>
        </r>
      </text>
    </comment>
    <comment ref="C21" authorId="0" shapeId="0" xr:uid="{FA67A47B-1E3F-4F3E-B6DB-FD56FD87D134}">
      <text>
        <r>
          <rPr>
            <b/>
            <sz val="9"/>
            <color indexed="81"/>
            <rFont val="Tahoma"/>
            <charset val="1"/>
          </rPr>
          <t>Christophe Escoffier:</t>
        </r>
        <r>
          <rPr>
            <sz val="9"/>
            <color indexed="81"/>
            <rFont val="Tahoma"/>
            <charset val="1"/>
          </rPr>
          <t xml:space="preserve">
Il peut y avoir des personnes meilleures que moi là dessus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Christophe Escoffier</author>
  </authors>
  <commentList>
    <comment ref="C19" authorId="0" shapeId="0" xr:uid="{89AD5ADD-C30D-4742-B539-FDC36A75CC93}">
      <text>
        <r>
          <rPr>
            <b/>
            <sz val="9"/>
            <color indexed="81"/>
            <rFont val="Tahoma"/>
            <charset val="1"/>
          </rPr>
          <t>Christophe Escoffier:</t>
        </r>
        <r>
          <rPr>
            <sz val="9"/>
            <color indexed="81"/>
            <rFont val="Tahoma"/>
            <charset val="1"/>
          </rPr>
          <t xml:space="preserve">
Je suis quasiment le seul à pouvoir le faire</t>
        </r>
      </text>
    </comment>
  </commentList>
</comments>
</file>

<file path=xl/sharedStrings.xml><?xml version="1.0" encoding="utf-8"?>
<sst xmlns="http://schemas.openxmlformats.org/spreadsheetml/2006/main" count="384" uniqueCount="208">
  <si>
    <r>
      <t xml:space="preserve">1/ Choisis la </t>
    </r>
    <r>
      <rPr>
        <b/>
        <sz val="12"/>
        <color theme="1"/>
        <rFont val="Calibri"/>
        <family val="2"/>
        <scheme val="minor"/>
      </rPr>
      <t>Cause</t>
    </r>
    <r>
      <rPr>
        <sz val="12"/>
        <color theme="1"/>
        <rFont val="Calibri"/>
        <family val="2"/>
        <scheme val="minor"/>
      </rPr>
      <t xml:space="preserve"> dans le monde à laquelle tu souhaites te consacrer</t>
    </r>
  </si>
  <si>
    <r>
      <t xml:space="preserve">2/ Récite </t>
    </r>
    <r>
      <rPr>
        <b/>
        <sz val="12"/>
        <color theme="1"/>
        <rFont val="Calibri"/>
        <family val="2"/>
        <scheme val="minor"/>
      </rPr>
      <t>ton histoire</t>
    </r>
    <r>
      <rPr>
        <sz val="12"/>
        <color theme="1"/>
        <rFont val="Calibri"/>
        <family val="2"/>
        <scheme val="minor"/>
      </rPr>
      <t xml:space="preserve"> avec l'impact de cette cause sur ta vie</t>
    </r>
  </si>
  <si>
    <r>
      <t xml:space="preserve">7/ </t>
    </r>
    <r>
      <rPr>
        <b/>
        <sz val="12"/>
        <color theme="1"/>
        <rFont val="Calibri"/>
        <family val="2"/>
        <scheme val="minor"/>
      </rPr>
      <t>Aj</t>
    </r>
    <r>
      <rPr>
        <sz val="12"/>
        <color theme="1"/>
        <rFont val="Calibri"/>
        <family val="2"/>
        <scheme val="minor"/>
      </rPr>
      <t>uste</t>
    </r>
  </si>
  <si>
    <r>
      <t xml:space="preserve">8/ Fais un plan </t>
    </r>
    <r>
      <rPr>
        <b/>
        <sz val="12"/>
        <color theme="1"/>
        <rFont val="Calibri"/>
        <family val="2"/>
        <scheme val="minor"/>
      </rPr>
      <t>d'action</t>
    </r>
  </si>
  <si>
    <r>
      <t xml:space="preserve">9/ Prépare toi </t>
    </r>
    <r>
      <rPr>
        <b/>
        <sz val="12"/>
        <color theme="1"/>
        <rFont val="Calibri"/>
        <family val="2"/>
        <scheme val="minor"/>
      </rPr>
      <t>pour la Négo</t>
    </r>
    <r>
      <rPr>
        <sz val="12"/>
        <color theme="1"/>
        <rFont val="Calibri"/>
        <family val="2"/>
        <scheme val="minor"/>
      </rPr>
      <t>ciation avec ceux et celles qui impactent et sont impactés par ce que tu fais</t>
    </r>
  </si>
  <si>
    <r>
      <t>6/ Challenge tes activités pour qu'il y ait de la</t>
    </r>
    <r>
      <rPr>
        <b/>
        <sz val="12"/>
        <color theme="1"/>
        <rFont val="Calibri"/>
        <family val="2"/>
        <scheme val="minor"/>
      </rPr>
      <t xml:space="preserve"> syn</t>
    </r>
    <r>
      <rPr>
        <sz val="12"/>
        <color theme="1"/>
        <rFont val="Calibri"/>
        <family val="2"/>
        <scheme val="minor"/>
      </rPr>
      <t>ergie avec ta cause et tes activités persos</t>
    </r>
  </si>
  <si>
    <r>
      <t xml:space="preserve">5/ </t>
    </r>
    <r>
      <rPr>
        <b/>
        <sz val="12"/>
        <color theme="1"/>
        <rFont val="Calibri"/>
        <family val="2"/>
        <scheme val="minor"/>
      </rPr>
      <t>Séle</t>
    </r>
    <r>
      <rPr>
        <sz val="12"/>
        <color theme="1"/>
        <rFont val="Calibri"/>
        <family val="2"/>
        <scheme val="minor"/>
      </rPr>
      <t>ctionne les activités qui optimisent actions pour ta cause et actions pour tes besoins persos</t>
    </r>
  </si>
  <si>
    <t>Problèmes sur lesquels je souhaite agir</t>
  </si>
  <si>
    <t>Cause positive associée</t>
  </si>
  <si>
    <t>Méthode de (ré)orientation de son existence :</t>
  </si>
  <si>
    <t>Cause racine du problème</t>
  </si>
  <si>
    <t>Gaspillage et manque de captage de la pollution</t>
  </si>
  <si>
    <t>Surproduction de gaz à effet de serre et manque de captage de celui-ci</t>
  </si>
  <si>
    <t>Manque de lois pour protéger la nature des abus des institutions humaines qui l'exploite</t>
  </si>
  <si>
    <t>Santé climatique</t>
  </si>
  <si>
    <t>Régénération et purification de l'air, de l'eau, des terres</t>
  </si>
  <si>
    <t>Respect de la vie biologique</t>
  </si>
  <si>
    <t>Mon histoire :</t>
  </si>
  <si>
    <t>Ecosocialisme et ecosyndicats</t>
  </si>
  <si>
    <t>Réchauffement climatique</t>
  </si>
  <si>
    <t>Pollution</t>
  </si>
  <si>
    <t>Destruction abusive des forêts et des mers</t>
  </si>
  <si>
    <t>Condition animale et humaine</t>
  </si>
  <si>
    <t>Manque de lois pour protéger les animaux et les humains des abus des institutions sur leur santé</t>
  </si>
  <si>
    <t>Ordre de priorité</t>
  </si>
  <si>
    <t>santé</t>
  </si>
  <si>
    <t xml:space="preserve">économique </t>
  </si>
  <si>
    <t>affectif</t>
  </si>
  <si>
    <t xml:space="preserve"> sexuel</t>
  </si>
  <si>
    <t>reconnaissance sociale</t>
  </si>
  <si>
    <t xml:space="preserve">transmission </t>
  </si>
  <si>
    <t xml:space="preserve">transformation </t>
  </si>
  <si>
    <t>création</t>
  </si>
  <si>
    <t>Appuyer les syndicats de locataires</t>
  </si>
  <si>
    <t>Appuyer les syndicats de travailleurs</t>
  </si>
  <si>
    <t>Dringues (soirée avec mélange de fête et de drague)</t>
  </si>
  <si>
    <t>Développer mon blog</t>
  </si>
  <si>
    <t>Prof de management de projet en école d'ingénieur</t>
  </si>
  <si>
    <t>Coach de vie</t>
  </si>
  <si>
    <t>Dates et histoires amoureuses</t>
  </si>
  <si>
    <t>Lire des livres</t>
  </si>
  <si>
    <t>Mes activités productives actuelles</t>
  </si>
  <si>
    <t>Besoin du monde</t>
  </si>
  <si>
    <t>Niveau d'impact sur besoins individuel</t>
  </si>
  <si>
    <t>Appuyer les syndicats des femmes musulmanes</t>
  </si>
  <si>
    <t>pond.</t>
  </si>
  <si>
    <t>Sport en salle</t>
  </si>
  <si>
    <t>Vélo</t>
  </si>
  <si>
    <t>Tot.</t>
  </si>
  <si>
    <t>Rang :</t>
  </si>
  <si>
    <t>Heures consacrées en moyenne par an</t>
  </si>
  <si>
    <t>Niveau d'impact sur mes besoins individuels</t>
  </si>
  <si>
    <t>Mes activités productives actuelles :</t>
  </si>
  <si>
    <r>
      <t>Être militant pour l'</t>
    </r>
    <r>
      <rPr>
        <b/>
        <sz val="11"/>
        <color theme="1"/>
        <rFont val="Calibri"/>
        <family val="2"/>
        <scheme val="minor"/>
      </rPr>
      <t>éco</t>
    </r>
    <r>
      <rPr>
        <sz val="11"/>
        <color theme="1"/>
        <rFont val="Calibri"/>
        <family val="2"/>
        <scheme val="minor"/>
      </rPr>
      <t>syndicalisme transnational via le ReAct</t>
    </r>
  </si>
  <si>
    <r>
      <t xml:space="preserve">Appuyer les </t>
    </r>
    <r>
      <rPr>
        <b/>
        <sz val="11"/>
        <color theme="1"/>
        <rFont val="Calibri"/>
        <family val="2"/>
        <scheme val="minor"/>
      </rPr>
      <t>victoires d'éco</t>
    </r>
    <r>
      <rPr>
        <sz val="11"/>
        <color theme="1"/>
        <rFont val="Calibri"/>
        <family val="2"/>
        <scheme val="minor"/>
      </rPr>
      <t>syndicats de locataires</t>
    </r>
  </si>
  <si>
    <r>
      <t xml:space="preserve">3/ </t>
    </r>
    <r>
      <rPr>
        <b/>
        <sz val="12"/>
        <color theme="1"/>
        <rFont val="Calibri"/>
        <family val="2"/>
        <scheme val="minor"/>
      </rPr>
      <t>Réév</t>
    </r>
    <r>
      <rPr>
        <sz val="12"/>
        <color theme="1"/>
        <rFont val="Calibri"/>
        <family val="2"/>
        <scheme val="minor"/>
      </rPr>
      <t>alue tes activités</t>
    </r>
  </si>
  <si>
    <r>
      <t>Cause ton histoire, rêve, renoue, c'est les 6 nages d'action pour la négo</t>
    </r>
    <r>
      <rPr>
        <sz val="12"/>
        <color theme="1"/>
        <rFont val="Calibri"/>
        <family val="2"/>
        <scheme val="minor"/>
      </rPr>
      <t xml:space="preserve"> :</t>
    </r>
  </si>
  <si>
    <r>
      <t xml:space="preserve">4/ </t>
    </r>
    <r>
      <rPr>
        <b/>
        <sz val="12"/>
        <color theme="1"/>
        <rFont val="Calibri"/>
        <family val="2"/>
        <scheme val="minor"/>
      </rPr>
      <t>Re</t>
    </r>
    <r>
      <rPr>
        <sz val="12"/>
        <color theme="1"/>
        <rFont val="Calibri"/>
        <family val="2"/>
        <scheme val="minor"/>
      </rPr>
      <t xml:space="preserve">pense tes activités et inclus des </t>
    </r>
    <r>
      <rPr>
        <b/>
        <sz val="12"/>
        <color theme="1"/>
        <rFont val="Calibri"/>
        <family val="2"/>
        <scheme val="minor"/>
      </rPr>
      <t>nou</t>
    </r>
    <r>
      <rPr>
        <sz val="12"/>
        <color theme="1"/>
        <rFont val="Calibri"/>
        <family val="2"/>
        <scheme val="minor"/>
      </rPr>
      <t>velles pour ta cause et pour toi</t>
    </r>
  </si>
  <si>
    <t>Avoir des enfants</t>
  </si>
  <si>
    <t>Partager ma vie avec quelqu'un que j'aime</t>
  </si>
  <si>
    <t>Vendre ma voiture et m'organiser en vélo, en train et covoiturage</t>
  </si>
  <si>
    <t>management d'une équipe d'organisation sociale</t>
  </si>
  <si>
    <t>Chef de projet dans l'essor de la fusion nucléaire</t>
  </si>
  <si>
    <t>Investir mon argent dans des placements et des actions écologiques</t>
  </si>
  <si>
    <t>Cyclisme</t>
  </si>
  <si>
    <t>Développer un mouvement et une école ecosyndicale à partir de la base militante écologique en France</t>
  </si>
  <si>
    <t>Appuyer les victoires d'écosyndicats de cyclistes</t>
  </si>
  <si>
    <t>Devenir végétarien et réduire significativement le sucre</t>
  </si>
  <si>
    <r>
      <rPr>
        <sz val="16"/>
        <color theme="1"/>
        <rFont val="Calibri"/>
        <family val="2"/>
        <scheme val="minor"/>
      </rPr>
      <t xml:space="preserve">Mes activités productives </t>
    </r>
    <r>
      <rPr>
        <b/>
        <sz val="16"/>
        <color theme="1"/>
        <rFont val="Calibri"/>
        <family val="2"/>
        <scheme val="minor"/>
      </rPr>
      <t xml:space="preserve">choisies
</t>
    </r>
    <r>
      <rPr>
        <sz val="11"/>
        <color theme="1"/>
        <rFont val="Calibri"/>
        <family val="2"/>
        <scheme val="minor"/>
      </rPr>
      <t>(copier à partir des activités productives possibles, supprimer des activités, réajuster les heures consacrées pour activité &lt; 100 % du temps de veille)</t>
    </r>
  </si>
  <si>
    <t>Toutes mes activités productives possibles :</t>
  </si>
  <si>
    <r>
      <rPr>
        <sz val="16"/>
        <color theme="1"/>
        <rFont val="Calibri"/>
        <family val="2"/>
        <scheme val="minor"/>
      </rPr>
      <t xml:space="preserve">Toutes mes activités productives </t>
    </r>
    <r>
      <rPr>
        <b/>
        <sz val="16"/>
        <color theme="1"/>
        <rFont val="Calibri"/>
        <family val="2"/>
        <scheme val="minor"/>
      </rPr>
      <t xml:space="preserve">possibles
</t>
    </r>
    <r>
      <rPr>
        <sz val="11"/>
        <color theme="1"/>
        <rFont val="Calibri"/>
        <family val="2"/>
        <scheme val="minor"/>
      </rPr>
      <t>(copier, réadapter, rajouter des activités)</t>
    </r>
  </si>
  <si>
    <t>Appuyer les victoires d'écosyndicats de riverains d'agro-industrie polluante</t>
  </si>
  <si>
    <t>Décideur</t>
  </si>
  <si>
    <t>Mes activités productives choisies</t>
  </si>
  <si>
    <t>moi</t>
  </si>
  <si>
    <t>décompression</t>
  </si>
  <si>
    <t>corps plus séduisant</t>
  </si>
  <si>
    <t>nature et compétition</t>
  </si>
  <si>
    <t>gagner</t>
  </si>
  <si>
    <t>perdre</t>
  </si>
  <si>
    <t>corps moins séduisant</t>
  </si>
  <si>
    <t>motivation, vélo en bonne état</t>
  </si>
  <si>
    <t>Itii</t>
  </si>
  <si>
    <t>temps disponible en plus de mon taf</t>
  </si>
  <si>
    <t>satisfaction des élèves</t>
  </si>
  <si>
    <t>expérience</t>
  </si>
  <si>
    <t>les planter</t>
  </si>
  <si>
    <t>clients</t>
  </si>
  <si>
    <t>réels changements</t>
  </si>
  <si>
    <t>Proactivité dans les orientations stratégiques</t>
  </si>
  <si>
    <t>comité</t>
  </si>
  <si>
    <t>enjeu de la crise écologique</t>
  </si>
  <si>
    <t>argent des fondations</t>
  </si>
  <si>
    <t>mon départ du comité</t>
  </si>
  <si>
    <t>recentrage de mon activité sur l'enjeu écologique</t>
  </si>
  <si>
    <t>motivation et engagement au travail</t>
  </si>
  <si>
    <t>mon départ de l'asso</t>
  </si>
  <si>
    <t>Besoins pour bien faire cette activité</t>
  </si>
  <si>
    <t>directeur</t>
  </si>
  <si>
    <t>déjà convaincu</t>
  </si>
  <si>
    <t>Besoin d'argent et de RH pour autonomiser ce que je fais sur les syndicats de payeurs de loyer et de chauffage et lancer des initiatives sur d'autres fronts ecosyndicaux.</t>
  </si>
  <si>
    <t>Nombre de personnes extérieures impliqués actuellement</t>
  </si>
  <si>
    <t>Un modèle à promouvoir dans le milieu syndical du travail</t>
  </si>
  <si>
    <t>Mon départ</t>
  </si>
  <si>
    <t>Qu'est-ce qui peut le.la récompenser ?</t>
  </si>
  <si>
    <t>Qu'est-ce qui peut le.la sanctionner ?</t>
  </si>
  <si>
    <t>Qu'est ce qui peut le.la convaincre ?</t>
  </si>
  <si>
    <t>Des victoires à communiquer</t>
  </si>
  <si>
    <t>un modèle économique et RH</t>
  </si>
  <si>
    <t>Ma démotivation</t>
  </si>
  <si>
    <t>directeur AC et directrice ReAct</t>
  </si>
  <si>
    <t>Facteurs de risque que ça tombe à l'eau</t>
  </si>
  <si>
    <t>Dissolution de l'asso</t>
  </si>
  <si>
    <t>Manque de financement et de RH</t>
  </si>
  <si>
    <t>temps et organisation</t>
  </si>
  <si>
    <t>avoir une relation exclusive</t>
  </si>
  <si>
    <t>Besoin de fun et d'amour</t>
  </si>
  <si>
    <t>Des moments mémorables</t>
  </si>
  <si>
    <t>ennui</t>
  </si>
  <si>
    <t>temps et motivation</t>
  </si>
  <si>
    <t>mauvais timing</t>
  </si>
  <si>
    <t>Besoin d'amour</t>
  </si>
  <si>
    <t>solitude</t>
  </si>
  <si>
    <t>Des victoires et des porte-paroles qui envoient</t>
  </si>
  <si>
    <t>Bon choix d'article</t>
  </si>
  <si>
    <t>Diminution des visites</t>
  </si>
  <si>
    <t>les lecteurs</t>
  </si>
  <si>
    <t>impacte + sur sa vie</t>
  </si>
  <si>
    <t>suspens (déçu s'ils ont pas l'info)</t>
  </si>
  <si>
    <t>Choisir ça plutôt que les écrans</t>
  </si>
  <si>
    <t>autres intérêts</t>
  </si>
  <si>
    <t>meilleur sommeil</t>
  </si>
  <si>
    <t>fierté</t>
  </si>
  <si>
    <t>plaisir</t>
  </si>
  <si>
    <t>culpabilité</t>
  </si>
  <si>
    <t>OK avec le célibat</t>
  </si>
  <si>
    <t>elle</t>
  </si>
  <si>
    <t>mon corps, mon énergie, ma personnalité, mon humour, mon activité qui fait sens, nos envies communes</t>
  </si>
  <si>
    <t>Trouver la bonne personne au bon moment et qui ne désire pas ou plus d'enfants</t>
  </si>
  <si>
    <t>Savoir où investir</t>
  </si>
  <si>
    <t>Grosse perte d'argent</t>
  </si>
  <si>
    <t>un bon placement</t>
  </si>
  <si>
    <t>Inflation</t>
  </si>
  <si>
    <t>assurer la faisabilité des alternatives en cas de pluie et de neiges</t>
  </si>
  <si>
    <t>impossibilité de vendre ma voiture</t>
  </si>
  <si>
    <t>acheteur</t>
  </si>
  <si>
    <t>faible conso de ma voiture (4,6 l/100)</t>
  </si>
  <si>
    <t>prix attractif</t>
  </si>
  <si>
    <t>prix attractif à prendre tout de suite ou à laisser</t>
  </si>
  <si>
    <t>Capacité de volition</t>
  </si>
  <si>
    <t>alignement avec ma cause</t>
  </si>
  <si>
    <t>reconnaissance sociale des écologistes</t>
  </si>
  <si>
    <t>mauvaise santé</t>
  </si>
  <si>
    <t>Quand ?</t>
  </si>
  <si>
    <t>les matins</t>
  </si>
  <si>
    <t>motivation à se lever tôt</t>
  </si>
  <si>
    <t>les weekends</t>
  </si>
  <si>
    <t>selon planning école</t>
  </si>
  <si>
    <t>avant les communes</t>
  </si>
  <si>
    <t>le plus tôt possible</t>
  </si>
  <si>
    <t>dès maintenant</t>
  </si>
  <si>
    <t>cet été</t>
  </si>
  <si>
    <t>si opportunité</t>
  </si>
  <si>
    <t>à partir du prochain festival écologiste</t>
  </si>
  <si>
    <t>selon opportunités</t>
  </si>
  <si>
    <t>dès que j'ai remis ma vie sur les rails</t>
  </si>
  <si>
    <t>les soirs de semaines, publication les midis</t>
  </si>
  <si>
    <r>
      <t xml:space="preserve">Dringues (soirée avec mélange de fête et de drague) </t>
    </r>
    <r>
      <rPr>
        <b/>
        <sz val="11"/>
        <color theme="1"/>
        <rFont val="Calibri"/>
        <family val="2"/>
        <scheme val="minor"/>
      </rPr>
      <t>dans le réseau militant</t>
    </r>
  </si>
  <si>
    <t>Partager ma vie avec quelqu'un que j'aime et qui rejoint ma cause</t>
  </si>
  <si>
    <r>
      <t xml:space="preserve">Dates et histoires amoureuses avec des personnes </t>
    </r>
    <r>
      <rPr>
        <b/>
        <sz val="11"/>
        <color theme="1"/>
        <rFont val="Calibri"/>
        <family val="2"/>
        <scheme val="minor"/>
      </rPr>
      <t>qui peuvent apporter à ma cause</t>
    </r>
  </si>
  <si>
    <r>
      <t xml:space="preserve">Développer mon blog </t>
    </r>
    <r>
      <rPr>
        <b/>
        <sz val="11"/>
        <color theme="1"/>
        <rFont val="Calibri"/>
        <family val="2"/>
        <scheme val="minor"/>
      </rPr>
      <t>avec plus d'articles sur ma cause</t>
    </r>
  </si>
  <si>
    <t>les soirs et weekend</t>
  </si>
  <si>
    <t>Quand ça se fera</t>
  </si>
  <si>
    <t>cet été-automne</t>
  </si>
  <si>
    <t>Management d'une équipe d'organisation sociale</t>
  </si>
  <si>
    <t>pour la rentrée</t>
  </si>
  <si>
    <t>Manque de financement</t>
  </si>
  <si>
    <t>N-1</t>
  </si>
  <si>
    <t>Prestige et pouvoir</t>
  </si>
  <si>
    <t>Développement perso</t>
  </si>
  <si>
    <t>-</t>
  </si>
  <si>
    <t>selon dispos clients et mon agenda</t>
  </si>
  <si>
    <t>Un vrai programme</t>
  </si>
  <si>
    <t>échecs de leur situation actuelle</t>
  </si>
  <si>
    <t>Chant</t>
  </si>
  <si>
    <t>Déménager dans un colloc avec des personnes politisés</t>
  </si>
  <si>
    <t>Déménager dans un colloc avec des personnes politisées</t>
  </si>
  <si>
    <t>Trouver la bonne colloc et louer mon appart</t>
  </si>
  <si>
    <t>à la rentrée</t>
  </si>
  <si>
    <t>je suis extraverti et j'aime les gens</t>
  </si>
  <si>
    <t>économie et meilleur lieu, plus calme</t>
  </si>
  <si>
    <t>passer à côté d'une nouvelle expérience de vie</t>
  </si>
  <si>
    <t>Inertie perso ou aménagement en couple</t>
  </si>
  <si>
    <t>∑</t>
  </si>
  <si>
    <t>Militantisme pour le syndicalisme transnational des travailleurs</t>
  </si>
  <si>
    <t>des cadres intermédiaires autonomes avec forte envie de progresser en charisme</t>
  </si>
  <si>
    <t>stagnation salariale</t>
  </si>
  <si>
    <t>développer l'auto-organisation des syndicats et délégation aux équipes</t>
  </si>
  <si>
    <t>être irremplaçable sur cette dynamique</t>
  </si>
  <si>
    <t>de belles personnes à rencontrer</t>
  </si>
  <si>
    <t>contenu inédit et intelligent</t>
  </si>
  <si>
    <t>stimulation, structuration, reconnaissance</t>
  </si>
  <si>
    <t>Passer à côté d'une personne qui va avoir un impact considérablement positif sur sa vie</t>
  </si>
  <si>
    <t>pressions extérieures</t>
  </si>
  <si>
    <t>Financement du ReAct</t>
  </si>
  <si>
    <t>Sensibiliser les locataires de l'asso sur l'enjeu des rénovations et trouver les locataires de passoires thermiques pour les aider à s'organiser. Recruter des organisateurs.</t>
  </si>
  <si>
    <t>Intéresser des clients ambitieux et écologistes</t>
  </si>
  <si>
    <t>1/ je suis issu d'un milieu de petits paysans et d'ouvriers dans les monts du Lyonnais, j'étais un cancre au collège et je suis devenu carrossier peintre parce que je kiffais les bagnoles et que j'étais pas assez intélligent pour être mécanicien.
2/ J'ai lu mon premier livre suite à une interview d'un auteur à la télévision, à la fin du livre, j'ai eu le besoin de faire quelque chose de mon existence, d'échapper à ma condition.
3/ Un fort désir d'ascenssion sociale m'a animé pendant 10 ans et m'a mener à des études d'ingénieur et un poste de directeur d'usine à Dubaï.
4/ Touchée par les conditions de vie des travailleurs et les abus écologiques, j'étais au coeur d'une ambivalance profonde entre ancien ouvrier et nouveau dirigeant, je décide à mon retour en France d'aider à l'essor du syndicalisme transnationnal en rejoignant bénévolement une association de défense des droits des travailleurs, le ReAct Transnationnal dont j'ai été président 2 ans.
Et puis en 2020 suite à la lecture du rapport du Giec, je finis de prendre conscience que l'écologie est le combat du siècle pour que la vie sur terre soit toujours possible au delà du millénaire.
5/ Je rejoins l'Alliance Citoyenne, une asso de défense des droits humains, pour mener des campagnes avec des habitants de passoires thermiques pour accélérer les travaux de rénovations énérgétiquees dans les HLM.
6/ L'inertie des propriétaires et des gestionnaires sont un obstacle au défi de la transition écologique de l'habitat, c'est pourquoi j'ai appuyé des familles payeuses de loyers et de chauffages exorbitants dans leur mobilisation dans des actions directes non-violentes auprès de leurs bailleurs pour obtenir des travaux et cela a marché pour 5 quartiers à Villeurbanne.
7/ pour moi c'était une révélation, on pouvait impacter des décideurs par la construction de syndicats d'action directe. Et si on étendais cette méthodologie à toutes les communautés dont les intérêts directs convergent avec ceux de l'écologie et si elles s'unissaient ? L'écosyndicalisme d'action directe est peut-être la solution à la crise écologique...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</si>
</sst>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20"/>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4"/>
      <color theme="1"/>
      <name val="Calibri"/>
      <family val="2"/>
      <scheme val="minor"/>
    </font>
    <font>
      <sz val="16"/>
      <color theme="1"/>
      <name val="Calibri"/>
      <family val="2"/>
      <scheme val="minor"/>
    </font>
    <font>
      <sz val="9"/>
      <color indexed="81"/>
      <name val="Tahoma"/>
      <charset val="1"/>
    </font>
    <font>
      <b/>
      <sz val="9"/>
      <color indexed="81"/>
      <name val="Tahoma"/>
      <charset val="1"/>
    </font>
    <font>
      <b/>
      <sz val="11"/>
      <color theme="1"/>
      <name val="Calibri"/>
      <family val="2"/>
    </font>
  </fonts>
  <fills count="5">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2"/>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1">
    <xf numFmtId="0" fontId="0" fillId="0" borderId="0"/>
  </cellStyleXfs>
  <cellXfs count="76">
    <xf numFmtId="0" fontId="0" fillId="0" borderId="0" xfId="0"/>
    <xf numFmtId="0" fontId="0" fillId="2" borderId="0" xfId="0" applyFill="1"/>
    <xf numFmtId="0" fontId="2" fillId="2" borderId="0" xfId="0" applyFont="1" applyFill="1"/>
    <xf numFmtId="0" fontId="2" fillId="0" borderId="1" xfId="0" applyFont="1" applyBorder="1"/>
    <xf numFmtId="0" fontId="2" fillId="2" borderId="1" xfId="0" applyFont="1" applyFill="1" applyBorder="1"/>
    <xf numFmtId="0" fontId="3" fillId="2" borderId="0" xfId="0" applyFont="1" applyFill="1"/>
    <xf numFmtId="0" fontId="4" fillId="2" borderId="0" xfId="0" applyFont="1" applyFill="1"/>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1" fillId="3" borderId="2" xfId="0" applyFont="1" applyFill="1" applyBorder="1" applyAlignment="1">
      <alignment horizontal="center" vertical="center" wrapText="1"/>
    </xf>
    <xf numFmtId="0" fontId="0" fillId="2" borderId="0" xfId="0" applyFill="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2" borderId="0" xfId="0" applyFill="1" applyAlignment="1">
      <alignment horizontal="center" vertical="center" wrapText="1"/>
    </xf>
    <xf numFmtId="0" fontId="1" fillId="2" borderId="0" xfId="0" applyFont="1" applyFill="1" applyAlignment="1">
      <alignment horizontal="center" vertical="center" wrapText="1"/>
    </xf>
    <xf numFmtId="0" fontId="0" fillId="2" borderId="2" xfId="0" applyFill="1" applyBorder="1" applyAlignment="1">
      <alignment horizontal="center" vertical="center" wrapText="1"/>
    </xf>
    <xf numFmtId="9" fontId="1" fillId="2" borderId="0" xfId="0" applyNumberFormat="1" applyFont="1" applyFill="1" applyAlignment="1">
      <alignment horizontal="left" vertical="center" wrapText="1"/>
    </xf>
    <xf numFmtId="1" fontId="1" fillId="3" borderId="2" xfId="0" applyNumberFormat="1" applyFont="1" applyFill="1" applyBorder="1" applyAlignment="1">
      <alignment horizontal="center" vertical="center" wrapText="1"/>
    </xf>
    <xf numFmtId="1" fontId="0" fillId="4" borderId="2" xfId="0" applyNumberFormat="1" applyFill="1" applyBorder="1" applyAlignment="1">
      <alignment horizontal="center" vertical="center" wrapText="1"/>
    </xf>
    <xf numFmtId="0" fontId="1" fillId="3" borderId="2" xfId="0" applyFont="1" applyFill="1" applyBorder="1" applyAlignment="1">
      <alignment horizontal="center" vertical="center" wrapText="1"/>
    </xf>
    <xf numFmtId="0" fontId="6" fillId="3" borderId="6" xfId="0" applyFont="1" applyFill="1" applyBorder="1" applyAlignment="1">
      <alignment horizontal="right" vertical="center" wrapText="1"/>
    </xf>
    <xf numFmtId="0" fontId="1" fillId="3"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vertical="center" wrapText="1"/>
    </xf>
    <xf numFmtId="0" fontId="1" fillId="3"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2" borderId="0" xfId="0" applyFont="1" applyFill="1" applyAlignment="1">
      <alignment horizontal="center" vertical="center" wrapText="1"/>
    </xf>
    <xf numFmtId="1" fontId="0" fillId="2" borderId="0" xfId="0" applyNumberFormat="1" applyFill="1" applyAlignment="1">
      <alignment horizontal="center" vertical="center" wrapText="1"/>
    </xf>
    <xf numFmtId="0" fontId="10" fillId="2" borderId="0" xfId="0" applyFont="1" applyFill="1" applyAlignment="1">
      <alignment horizontal="center" vertical="center" wrapText="1"/>
    </xf>
    <xf numFmtId="0" fontId="0" fillId="2" borderId="4" xfId="0" applyFill="1" applyBorder="1" applyAlignment="1">
      <alignment horizontal="center" vertical="center" wrapText="1"/>
    </xf>
    <xf numFmtId="1" fontId="1" fillId="3" borderId="4" xfId="0" applyNumberFormat="1" applyFont="1" applyFill="1" applyBorder="1" applyAlignment="1">
      <alignment horizontal="center" vertical="center" wrapText="1"/>
    </xf>
    <xf numFmtId="1" fontId="0" fillId="4" borderId="11" xfId="0" applyNumberFormat="1" applyFill="1" applyBorder="1" applyAlignment="1">
      <alignment horizontal="center" vertical="center" wrapText="1"/>
    </xf>
    <xf numFmtId="0" fontId="1" fillId="3" borderId="11" xfId="0" applyFont="1" applyFill="1" applyBorder="1" applyAlignment="1">
      <alignment horizontal="center" vertical="center" wrapText="1"/>
    </xf>
    <xf numFmtId="1" fontId="1" fillId="3" borderId="11" xfId="0" applyNumberFormat="1" applyFont="1" applyFill="1" applyBorder="1" applyAlignment="1">
      <alignment horizontal="center" vertical="center" wrapText="1"/>
    </xf>
    <xf numFmtId="1" fontId="1" fillId="4" borderId="11" xfId="0" applyNumberFormat="1" applyFont="1" applyFill="1" applyBorder="1" applyAlignment="1">
      <alignment horizontal="center" vertical="center" wrapText="1"/>
    </xf>
    <xf numFmtId="0" fontId="1" fillId="3" borderId="11" xfId="0" applyFont="1" applyFill="1" applyBorder="1" applyAlignment="1">
      <alignment horizontal="right" vertical="center" wrapText="1"/>
    </xf>
    <xf numFmtId="0" fontId="0" fillId="2" borderId="11" xfId="0" applyFill="1" applyBorder="1" applyAlignment="1">
      <alignment horizontal="center" vertical="center" wrapText="1"/>
    </xf>
    <xf numFmtId="0" fontId="1" fillId="2"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9" fontId="1" fillId="2" borderId="14" xfId="0" applyNumberFormat="1" applyFont="1" applyFill="1" applyBorder="1" applyAlignment="1">
      <alignment horizontal="left" vertical="center" wrapText="1"/>
    </xf>
    <xf numFmtId="0" fontId="0" fillId="0" borderId="0" xfId="0" applyAlignment="1">
      <alignment horizontal="left" vertical="center" wrapText="1"/>
    </xf>
    <xf numFmtId="0" fontId="1" fillId="2"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3" borderId="12" xfId="0" applyFont="1" applyFill="1" applyBorder="1" applyAlignment="1">
      <alignment horizontal="center" vertical="center"/>
    </xf>
    <xf numFmtId="0" fontId="3" fillId="2" borderId="7" xfId="0" applyFont="1" applyFill="1" applyBorder="1" applyAlignment="1">
      <alignment horizontal="right" vertical="center" wrapText="1"/>
    </xf>
    <xf numFmtId="0" fontId="3" fillId="2" borderId="8" xfId="0" applyFont="1" applyFill="1" applyBorder="1" applyAlignment="1">
      <alignment horizontal="right" vertical="center" wrapText="1"/>
    </xf>
    <xf numFmtId="0" fontId="3" fillId="2" borderId="9" xfId="0" applyFont="1" applyFill="1" applyBorder="1" applyAlignment="1">
      <alignment horizontal="right"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cellXfs>
  <cellStyles count="1">
    <cellStyle name="Normal" xfId="0" builtinId="0"/>
  </cellStyles>
  <dxfs count="6">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6</xdr:col>
      <xdr:colOff>1257299</xdr:colOff>
      <xdr:row>5</xdr:row>
      <xdr:rowOff>129540</xdr:rowOff>
    </xdr:to>
    <xdr:pic>
      <xdr:nvPicPr>
        <xdr:cNvPr id="2" name="Image 1">
          <a:extLst>
            <a:ext uri="{FF2B5EF4-FFF2-40B4-BE49-F238E27FC236}">
              <a16:creationId xmlns:a16="http://schemas.microsoft.com/office/drawing/2014/main" id="{93139B92-49BD-483B-BABE-6CB7A116879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000" r="8701" b="9556"/>
        <a:stretch/>
      </xdr:blipFill>
      <xdr:spPr>
        <a:xfrm>
          <a:off x="11384280" y="0"/>
          <a:ext cx="2766059" cy="287274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9E0D1-8A30-4401-8830-591D5D513ED2}">
  <sheetPr>
    <tabColor theme="9" tint="0.79998168889431442"/>
  </sheetPr>
  <dimension ref="B2:G22"/>
  <sheetViews>
    <sheetView workbookViewId="0">
      <selection activeCell="E19" sqref="E19"/>
    </sheetView>
  </sheetViews>
  <sheetFormatPr baseColWidth="10" defaultRowHeight="14.4" x14ac:dyDescent="0.3"/>
  <cols>
    <col min="1" max="6" width="11.5546875" style="1"/>
    <col min="7" max="7" width="10.88671875" style="1" customWidth="1"/>
    <col min="8" max="16384" width="11.5546875" style="1"/>
  </cols>
  <sheetData>
    <row r="2" spans="2:7" s="2" customFormat="1" ht="25.8" x14ac:dyDescent="0.5">
      <c r="B2" s="3" t="s">
        <v>9</v>
      </c>
      <c r="C2" s="4"/>
      <c r="D2" s="4"/>
      <c r="E2" s="4"/>
      <c r="F2" s="4"/>
      <c r="G2" s="4"/>
    </row>
    <row r="4" spans="2:7" ht="15.6" x14ac:dyDescent="0.3">
      <c r="B4" s="5" t="s">
        <v>56</v>
      </c>
    </row>
    <row r="5" spans="2:7" ht="15.6" x14ac:dyDescent="0.3">
      <c r="B5" s="6"/>
    </row>
    <row r="6" spans="2:7" ht="15.6" x14ac:dyDescent="0.3">
      <c r="B6" s="6" t="s">
        <v>0</v>
      </c>
    </row>
    <row r="7" spans="2:7" ht="15.6" x14ac:dyDescent="0.3">
      <c r="B7" s="6"/>
    </row>
    <row r="8" spans="2:7" ht="15.6" x14ac:dyDescent="0.3">
      <c r="B8" s="6" t="s">
        <v>1</v>
      </c>
    </row>
    <row r="9" spans="2:7" ht="15.6" x14ac:dyDescent="0.3">
      <c r="B9" s="6"/>
    </row>
    <row r="10" spans="2:7" ht="15.6" x14ac:dyDescent="0.3">
      <c r="B10" s="6" t="s">
        <v>55</v>
      </c>
    </row>
    <row r="11" spans="2:7" ht="15.6" x14ac:dyDescent="0.3">
      <c r="B11" s="6"/>
    </row>
    <row r="12" spans="2:7" ht="15.6" x14ac:dyDescent="0.3">
      <c r="B12" s="6" t="s">
        <v>57</v>
      </c>
    </row>
    <row r="13" spans="2:7" ht="15.6" x14ac:dyDescent="0.3">
      <c r="B13" s="6"/>
    </row>
    <row r="14" spans="2:7" ht="15.6" x14ac:dyDescent="0.3">
      <c r="B14" s="6" t="s">
        <v>6</v>
      </c>
    </row>
    <row r="15" spans="2:7" ht="15.6" x14ac:dyDescent="0.3">
      <c r="B15" s="6"/>
    </row>
    <row r="16" spans="2:7" ht="15.6" x14ac:dyDescent="0.3">
      <c r="B16" s="6" t="s">
        <v>5</v>
      </c>
    </row>
    <row r="17" spans="2:2" ht="15.6" x14ac:dyDescent="0.3">
      <c r="B17" s="6"/>
    </row>
    <row r="18" spans="2:2" ht="15.6" x14ac:dyDescent="0.3">
      <c r="B18" s="6" t="s">
        <v>2</v>
      </c>
    </row>
    <row r="19" spans="2:2" ht="15.6" x14ac:dyDescent="0.3">
      <c r="B19" s="6"/>
    </row>
    <row r="20" spans="2:2" ht="15.6" x14ac:dyDescent="0.3">
      <c r="B20" s="6" t="s">
        <v>3</v>
      </c>
    </row>
    <row r="21" spans="2:2" ht="15.6" x14ac:dyDescent="0.3">
      <c r="B21" s="6"/>
    </row>
    <row r="22" spans="2:2" ht="15.6" x14ac:dyDescent="0.3">
      <c r="B22" s="6" t="s">
        <v>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7F348-83A1-41DF-A719-50E23248507C}">
  <sheetPr>
    <tabColor theme="7" tint="0.79998168889431442"/>
  </sheetPr>
  <dimension ref="A1:E17"/>
  <sheetViews>
    <sheetView tabSelected="1" workbookViewId="0">
      <selection activeCell="D12" sqref="D12"/>
    </sheetView>
  </sheetViews>
  <sheetFormatPr baseColWidth="10" defaultColWidth="22" defaultRowHeight="14.4" x14ac:dyDescent="0.3"/>
  <cols>
    <col min="1" max="1" width="21.5546875" style="8" customWidth="1"/>
    <col min="2" max="2" width="12" style="8" customWidth="1"/>
    <col min="3" max="3" width="22" style="8"/>
    <col min="4" max="4" width="18.6640625" style="8" customWidth="1"/>
    <col min="5" max="5" width="91.77734375" style="8" customWidth="1"/>
    <col min="6" max="16384" width="22" style="8"/>
  </cols>
  <sheetData>
    <row r="1" spans="1:5" s="7" customFormat="1" ht="28.8" x14ac:dyDescent="0.3">
      <c r="A1" s="7" t="s">
        <v>7</v>
      </c>
      <c r="B1" s="7" t="s">
        <v>24</v>
      </c>
      <c r="C1" s="7" t="s">
        <v>10</v>
      </c>
      <c r="D1" s="7" t="s">
        <v>8</v>
      </c>
      <c r="E1" s="7" t="s">
        <v>17</v>
      </c>
    </row>
    <row r="2" spans="1:5" ht="43.2" customHeight="1" x14ac:dyDescent="0.3">
      <c r="A2" s="8" t="s">
        <v>19</v>
      </c>
      <c r="B2" s="8">
        <v>1</v>
      </c>
      <c r="C2" s="8" t="s">
        <v>12</v>
      </c>
      <c r="D2" s="8" t="s">
        <v>14</v>
      </c>
      <c r="E2" s="43" t="s">
        <v>207</v>
      </c>
    </row>
    <row r="3" spans="1:5" ht="57.6" x14ac:dyDescent="0.3">
      <c r="A3" s="8" t="s">
        <v>22</v>
      </c>
      <c r="B3" s="8">
        <v>2</v>
      </c>
      <c r="C3" s="8" t="s">
        <v>23</v>
      </c>
      <c r="D3" s="8" t="s">
        <v>18</v>
      </c>
      <c r="E3" s="43"/>
    </row>
    <row r="4" spans="1:5" ht="28.8" customHeight="1" x14ac:dyDescent="0.3">
      <c r="A4" s="8" t="s">
        <v>20</v>
      </c>
      <c r="B4" s="8">
        <v>3</v>
      </c>
      <c r="C4" s="8" t="s">
        <v>11</v>
      </c>
      <c r="D4" s="8" t="s">
        <v>15</v>
      </c>
      <c r="E4" s="43"/>
    </row>
    <row r="5" spans="1:5" ht="57.6" x14ac:dyDescent="0.3">
      <c r="A5" s="8" t="s">
        <v>21</v>
      </c>
      <c r="B5" s="8">
        <v>4</v>
      </c>
      <c r="C5" s="8" t="s">
        <v>13</v>
      </c>
      <c r="D5" s="8" t="s">
        <v>16</v>
      </c>
      <c r="E5" s="43"/>
    </row>
    <row r="6" spans="1:5" x14ac:dyDescent="0.3">
      <c r="E6" s="43"/>
    </row>
    <row r="7" spans="1:5" x14ac:dyDescent="0.3">
      <c r="E7" s="43"/>
    </row>
    <row r="8" spans="1:5" x14ac:dyDescent="0.3">
      <c r="E8" s="43"/>
    </row>
    <row r="9" spans="1:5" x14ac:dyDescent="0.3">
      <c r="E9" s="43"/>
    </row>
    <row r="10" spans="1:5" x14ac:dyDescent="0.3">
      <c r="E10" s="43"/>
    </row>
    <row r="11" spans="1:5" x14ac:dyDescent="0.3">
      <c r="E11" s="43"/>
    </row>
    <row r="12" spans="1:5" x14ac:dyDescent="0.3">
      <c r="E12" s="43"/>
    </row>
    <row r="13" spans="1:5" x14ac:dyDescent="0.3">
      <c r="E13" s="43"/>
    </row>
    <row r="14" spans="1:5" x14ac:dyDescent="0.3">
      <c r="E14" s="43"/>
    </row>
    <row r="15" spans="1:5" x14ac:dyDescent="0.3">
      <c r="E15" s="43"/>
    </row>
    <row r="16" spans="1:5" x14ac:dyDescent="0.3">
      <c r="E16" s="43"/>
    </row>
    <row r="17" spans="5:5" x14ac:dyDescent="0.3">
      <c r="E17" s="43"/>
    </row>
  </sheetData>
  <autoFilter ref="A1:D1" xr:uid="{EDD7F348-83A1-41DF-A719-50E23248507C}">
    <sortState xmlns:xlrd2="http://schemas.microsoft.com/office/spreadsheetml/2017/richdata2" ref="A2:D16">
      <sortCondition ref="B1"/>
    </sortState>
  </autoFilter>
  <mergeCells count="1">
    <mergeCell ref="E2:E1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0335A-BFA0-4F57-BE03-929BF53EBBCD}">
  <sheetPr>
    <tabColor theme="8" tint="0.79998168889431442"/>
  </sheetPr>
  <dimension ref="A1:T26"/>
  <sheetViews>
    <sheetView workbookViewId="0">
      <selection activeCell="A22" sqref="A22"/>
    </sheetView>
  </sheetViews>
  <sheetFormatPr baseColWidth="10" defaultRowHeight="14.4" x14ac:dyDescent="0.3"/>
  <cols>
    <col min="1" max="1" width="61.88671875" style="14" customWidth="1"/>
    <col min="2" max="2" width="12.44140625" style="14" customWidth="1"/>
    <col min="3" max="3" width="7" style="14" customWidth="1"/>
    <col min="4" max="4" width="6" style="14" bestFit="1" customWidth="1"/>
    <col min="5" max="5" width="5.109375" style="14" bestFit="1" customWidth="1"/>
    <col min="6" max="6" width="6" style="14" bestFit="1" customWidth="1"/>
    <col min="7" max="7" width="5.6640625" style="14" customWidth="1"/>
    <col min="8" max="8" width="6" style="14" bestFit="1" customWidth="1"/>
    <col min="9" max="9" width="7" style="14" bestFit="1" customWidth="1"/>
    <col min="10" max="10" width="6" style="14" bestFit="1" customWidth="1"/>
    <col min="11" max="11" width="6.6640625" style="14" bestFit="1" customWidth="1"/>
    <col min="12" max="12" width="6" style="14" bestFit="1" customWidth="1"/>
    <col min="13" max="13" width="7.44140625" style="14" customWidth="1"/>
    <col min="14" max="14" width="6.6640625" style="14" customWidth="1"/>
    <col min="15" max="15" width="5.88671875" style="14" customWidth="1"/>
    <col min="16" max="16" width="6" style="14" bestFit="1" customWidth="1"/>
    <col min="17" max="18" width="6.88671875" style="14" customWidth="1"/>
    <col min="19" max="19" width="5.77734375" style="14" customWidth="1"/>
    <col min="20" max="20" width="6" style="14" bestFit="1" customWidth="1"/>
    <col min="21" max="16384" width="11.5546875" style="14"/>
  </cols>
  <sheetData>
    <row r="1" spans="1:20" ht="28.8" customHeight="1" x14ac:dyDescent="0.3">
      <c r="A1" s="11" t="str">
        <f>"Somme des notes = "&amp;SUM(C4,E4,G4,I4,K4,M4,O4,Q4,S4)&amp;" pour une activité sur temps de veille disponible de :"</f>
        <v>Somme des notes = 198 pour une activité sur temps de veille disponible de :</v>
      </c>
      <c r="B1" s="17">
        <f>SUM(B6:B89)/((24-7-3)*365)</f>
        <v>0.57436399217221135</v>
      </c>
      <c r="C1" s="49" t="s">
        <v>42</v>
      </c>
      <c r="D1" s="50"/>
      <c r="E1" s="44" t="s">
        <v>43</v>
      </c>
      <c r="F1" s="44"/>
      <c r="G1" s="44"/>
      <c r="H1" s="44"/>
      <c r="I1" s="44"/>
      <c r="J1" s="44"/>
      <c r="K1" s="44"/>
      <c r="L1" s="44"/>
      <c r="M1" s="44"/>
      <c r="N1" s="44"/>
      <c r="O1" s="44"/>
      <c r="P1" s="44"/>
      <c r="Q1" s="44"/>
      <c r="R1" s="44"/>
      <c r="S1" s="44"/>
      <c r="T1" s="44"/>
    </row>
    <row r="2" spans="1:20" ht="57.6" x14ac:dyDescent="0.3">
      <c r="A2" s="15" t="str">
        <f>"rendement existentiel = "&amp;ROUND(SUM(C4,E4,G4,I4,K4,M4,O4,Q4,S4)/B3*1000*B1,0)&amp;" %"</f>
        <v>rendement existentiel = 39 %</v>
      </c>
      <c r="B2" s="10" t="s">
        <v>50</v>
      </c>
      <c r="C2" s="47" t="str">
        <f>"Impact sur "&amp;'1-2) Ma cause et mon histoire'!$D$2</f>
        <v>Impact sur Santé climatique</v>
      </c>
      <c r="D2" s="48"/>
      <c r="E2" s="51" t="s">
        <v>25</v>
      </c>
      <c r="F2" s="52"/>
      <c r="G2" s="47" t="s">
        <v>26</v>
      </c>
      <c r="H2" s="48"/>
      <c r="I2" s="47" t="s">
        <v>27</v>
      </c>
      <c r="J2" s="48"/>
      <c r="K2" s="47" t="s">
        <v>28</v>
      </c>
      <c r="L2" s="48"/>
      <c r="M2" s="47" t="s">
        <v>29</v>
      </c>
      <c r="N2" s="48"/>
      <c r="O2" s="47" t="s">
        <v>30</v>
      </c>
      <c r="P2" s="48"/>
      <c r="Q2" s="47" t="s">
        <v>31</v>
      </c>
      <c r="R2" s="48"/>
      <c r="S2" s="56" t="s">
        <v>32</v>
      </c>
      <c r="T2" s="56"/>
    </row>
    <row r="3" spans="1:20" s="15" customFormat="1" x14ac:dyDescent="0.3">
      <c r="A3" s="53" t="s">
        <v>41</v>
      </c>
      <c r="B3" s="57">
        <f>SUM(B6:B109)</f>
        <v>2935</v>
      </c>
      <c r="C3" s="10" t="s">
        <v>48</v>
      </c>
      <c r="D3" s="10" t="s">
        <v>45</v>
      </c>
      <c r="E3" s="10" t="s">
        <v>48</v>
      </c>
      <c r="F3" s="10" t="s">
        <v>45</v>
      </c>
      <c r="G3" s="10" t="s">
        <v>48</v>
      </c>
      <c r="H3" s="10" t="s">
        <v>45</v>
      </c>
      <c r="I3" s="10" t="s">
        <v>48</v>
      </c>
      <c r="J3" s="10" t="s">
        <v>45</v>
      </c>
      <c r="K3" s="10" t="s">
        <v>48</v>
      </c>
      <c r="L3" s="10" t="s">
        <v>45</v>
      </c>
      <c r="M3" s="10" t="s">
        <v>48</v>
      </c>
      <c r="N3" s="10" t="s">
        <v>45</v>
      </c>
      <c r="O3" s="10" t="s">
        <v>48</v>
      </c>
      <c r="P3" s="10" t="s">
        <v>45</v>
      </c>
      <c r="Q3" s="10" t="s">
        <v>48</v>
      </c>
      <c r="R3" s="10" t="s">
        <v>45</v>
      </c>
      <c r="S3" s="10" t="s">
        <v>48</v>
      </c>
      <c r="T3" s="10" t="s">
        <v>45</v>
      </c>
    </row>
    <row r="4" spans="1:20" s="15" customFormat="1" x14ac:dyDescent="0.3">
      <c r="A4" s="54"/>
      <c r="B4" s="58"/>
      <c r="C4" s="10">
        <f t="shared" ref="C4:D4" si="0">SUM(C6:C109)</f>
        <v>7</v>
      </c>
      <c r="D4" s="18">
        <f t="shared" si="0"/>
        <v>1.9591141396933562</v>
      </c>
      <c r="E4" s="18">
        <f t="shared" ref="E4" si="1">SUM(E6:E109)</f>
        <v>29</v>
      </c>
      <c r="F4" s="18">
        <f t="shared" ref="F4" si="2">SUM(F6:F109)</f>
        <v>1.2572402044293014</v>
      </c>
      <c r="G4" s="18">
        <f t="shared" ref="G4" si="3">SUM(G6:G109)</f>
        <v>14</v>
      </c>
      <c r="H4" s="18">
        <f t="shared" ref="H4" si="4">SUM(H6:H109)</f>
        <v>1.8143100511073254</v>
      </c>
      <c r="I4" s="18">
        <f t="shared" ref="I4" si="5">SUM(I6:I109)</f>
        <v>15</v>
      </c>
      <c r="J4" s="18">
        <f t="shared" ref="J4" si="6">SUM(J6:J109)</f>
        <v>1.342419080068143</v>
      </c>
      <c r="K4" s="18">
        <f t="shared" ref="K4" si="7">SUM(K6:K109)</f>
        <v>27</v>
      </c>
      <c r="L4" s="18">
        <f t="shared" ref="L4" si="8">SUM(L6:L109)</f>
        <v>1.4395229982964226</v>
      </c>
      <c r="M4" s="18">
        <f t="shared" ref="M4" si="9">SUM(M6:M109)</f>
        <v>34</v>
      </c>
      <c r="N4" s="18">
        <f t="shared" ref="N4" si="10">SUM(N6:N109)</f>
        <v>2.4275979557069851</v>
      </c>
      <c r="O4" s="18">
        <f t="shared" ref="O4" si="11">SUM(O6:O109)</f>
        <v>37</v>
      </c>
      <c r="P4" s="18">
        <f t="shared" ref="P4" si="12">SUM(P6:P109)</f>
        <v>3.5485519591141399</v>
      </c>
      <c r="Q4" s="18">
        <f t="shared" ref="Q4" si="13">SUM(Q6:Q109)</f>
        <v>19</v>
      </c>
      <c r="R4" s="18">
        <f t="shared" ref="R4" si="14">SUM(R6:R109)</f>
        <v>3.5229982964224869</v>
      </c>
      <c r="S4" s="18">
        <f t="shared" ref="S4" si="15">SUM(S6:S109)</f>
        <v>16</v>
      </c>
      <c r="T4" s="18">
        <f t="shared" ref="T4" si="16">SUM(T6:T109)</f>
        <v>1.0664395229982964</v>
      </c>
    </row>
    <row r="5" spans="1:20" s="15" customFormat="1" ht="18" x14ac:dyDescent="0.3">
      <c r="A5" s="55"/>
      <c r="B5" s="21" t="s">
        <v>49</v>
      </c>
      <c r="C5" s="45">
        <f>RANK(D4,($D4,$F4,$H4,$J4,$L4,$N4,$P4,$R4,$T4),0)</f>
        <v>4</v>
      </c>
      <c r="D5" s="46"/>
      <c r="E5" s="45">
        <f>RANK(F4,($D4,$F4,$H4,$J4,$L4,$N4,$P4,$R4,$T4),0)</f>
        <v>8</v>
      </c>
      <c r="F5" s="46"/>
      <c r="G5" s="45">
        <f>RANK(H4,($D4,$F4,$H4,$J4,$L4,$N4,$P4,$R4,$T4),0)</f>
        <v>5</v>
      </c>
      <c r="H5" s="46"/>
      <c r="I5" s="45">
        <f>RANK(J4,($D4,$F4,$H4,$J4,$L4,$N4,$P4,$R4,$T4),0)</f>
        <v>7</v>
      </c>
      <c r="J5" s="46"/>
      <c r="K5" s="45">
        <f>RANK(L4,($D4,$F4,$H4,$J4,$L4,$N4,$P4,$R4,$T4),0)</f>
        <v>6</v>
      </c>
      <c r="L5" s="46"/>
      <c r="M5" s="45">
        <f>RANK(N4,($D4,$F4,$H4,$J4,$L4,$N4,$P4,$R4,$T4),0)</f>
        <v>3</v>
      </c>
      <c r="N5" s="46"/>
      <c r="O5" s="45">
        <f>RANK(P4,($D4,$F4,$H4,$J4,$L4,$N4,$P4,$R4,$T4),0)</f>
        <v>1</v>
      </c>
      <c r="P5" s="46"/>
      <c r="Q5" s="45">
        <f>RANK(R4,($D4,$F4,$H4,$J4,$L4,$N4,$P4,$R4,$T4),0)</f>
        <v>2</v>
      </c>
      <c r="R5" s="46"/>
      <c r="S5" s="45">
        <f>RANK(T4,($D4,$F4,$H4,$J4,$L4,$N4,$P4,$R4,$T4),0)</f>
        <v>9</v>
      </c>
      <c r="T5" s="46"/>
    </row>
    <row r="6" spans="1:20" x14ac:dyDescent="0.3">
      <c r="A6" s="16" t="s">
        <v>46</v>
      </c>
      <c r="B6" s="16">
        <v>100</v>
      </c>
      <c r="C6" s="16"/>
      <c r="D6" s="19" t="str">
        <f>IF(C6&lt;&gt;"",$B6/$B$3*C6,"")</f>
        <v/>
      </c>
      <c r="E6" s="16">
        <v>8</v>
      </c>
      <c r="F6" s="19">
        <f>IF(E6&lt;&gt;"",$B6/$B$3*E6,"")</f>
        <v>0.27257240204429301</v>
      </c>
      <c r="G6" s="16"/>
      <c r="H6" s="19" t="str">
        <f>IF(G6&lt;&gt;"",$B6/$B$3*G6,"")</f>
        <v/>
      </c>
      <c r="I6" s="16"/>
      <c r="J6" s="19" t="str">
        <f>IF(I6&lt;&gt;"",$B6/$B$3*I6,"")</f>
        <v/>
      </c>
      <c r="K6" s="16">
        <v>5</v>
      </c>
      <c r="L6" s="19">
        <f>IF(K6&lt;&gt;"",$B6/$B$3*K6,"")</f>
        <v>0.17035775127768313</v>
      </c>
      <c r="M6" s="16"/>
      <c r="N6" s="19" t="str">
        <f>IF(M6&lt;&gt;"",$B6/$B$3*M6,"")</f>
        <v/>
      </c>
      <c r="O6" s="16"/>
      <c r="P6" s="19" t="str">
        <f>IF(O6&lt;&gt;"",$B6/$B$3*O6,"")</f>
        <v/>
      </c>
      <c r="Q6" s="16"/>
      <c r="R6" s="19" t="str">
        <f>IF(Q6&lt;&gt;"",$B6/$B$3*Q6,"")</f>
        <v/>
      </c>
      <c r="S6" s="16"/>
      <c r="T6" s="19" t="str">
        <f>IF(S6&lt;&gt;"",$B6/$B$3*S6,"")</f>
        <v/>
      </c>
    </row>
    <row r="7" spans="1:20" x14ac:dyDescent="0.3">
      <c r="A7" s="16" t="s">
        <v>47</v>
      </c>
      <c r="B7" s="16">
        <v>200</v>
      </c>
      <c r="C7" s="16">
        <v>1</v>
      </c>
      <c r="D7" s="19">
        <f t="shared" ref="D7:F26" si="17">IF(C7&lt;&gt;"",$B7/$B$3*C7,"")</f>
        <v>6.8143100511073251E-2</v>
      </c>
      <c r="E7" s="16">
        <v>10</v>
      </c>
      <c r="F7" s="19">
        <f t="shared" si="17"/>
        <v>0.68143100511073251</v>
      </c>
      <c r="G7" s="16"/>
      <c r="H7" s="19" t="str">
        <f t="shared" ref="H7" si="18">IF(G7&lt;&gt;"",$B7/$B$3*G7,"")</f>
        <v/>
      </c>
      <c r="I7" s="16"/>
      <c r="J7" s="19" t="str">
        <f t="shared" ref="J7" si="19">IF(I7&lt;&gt;"",$B7/$B$3*I7,"")</f>
        <v/>
      </c>
      <c r="K7" s="16">
        <v>4</v>
      </c>
      <c r="L7" s="19">
        <f t="shared" ref="L7" si="20">IF(K7&lt;&gt;"",$B7/$B$3*K7,"")</f>
        <v>0.27257240204429301</v>
      </c>
      <c r="M7" s="16">
        <v>3</v>
      </c>
      <c r="N7" s="19">
        <f t="shared" ref="N7" si="21">IF(M7&lt;&gt;"",$B7/$B$3*M7,"")</f>
        <v>0.20442930153321975</v>
      </c>
      <c r="O7" s="16"/>
      <c r="P7" s="19" t="str">
        <f t="shared" ref="P7" si="22">IF(O7&lt;&gt;"",$B7/$B$3*O7,"")</f>
        <v/>
      </c>
      <c r="Q7" s="16"/>
      <c r="R7" s="19" t="str">
        <f t="shared" ref="R7" si="23">IF(Q7&lt;&gt;"",$B7/$B$3*Q7,"")</f>
        <v/>
      </c>
      <c r="S7" s="16"/>
      <c r="T7" s="19" t="str">
        <f t="shared" ref="T7" si="24">IF(S7&lt;&gt;"",$B7/$B$3*S7,"")</f>
        <v/>
      </c>
    </row>
    <row r="8" spans="1:20" x14ac:dyDescent="0.3">
      <c r="A8" s="16" t="s">
        <v>37</v>
      </c>
      <c r="B8" s="16">
        <v>50</v>
      </c>
      <c r="C8" s="16"/>
      <c r="D8" s="19" t="str">
        <f t="shared" si="17"/>
        <v/>
      </c>
      <c r="E8" s="16"/>
      <c r="F8" s="19" t="str">
        <f t="shared" si="17"/>
        <v/>
      </c>
      <c r="G8" s="16">
        <v>2</v>
      </c>
      <c r="H8" s="19">
        <f t="shared" ref="H8" si="25">IF(G8&lt;&gt;"",$B8/$B$3*G8,"")</f>
        <v>3.4071550255536626E-2</v>
      </c>
      <c r="I8" s="16"/>
      <c r="J8" s="19" t="str">
        <f t="shared" ref="J8" si="26">IF(I8&lt;&gt;"",$B8/$B$3*I8,"")</f>
        <v/>
      </c>
      <c r="K8" s="16"/>
      <c r="L8" s="19" t="str">
        <f t="shared" ref="L8" si="27">IF(K8&lt;&gt;"",$B8/$B$3*K8,"")</f>
        <v/>
      </c>
      <c r="M8" s="16">
        <v>5</v>
      </c>
      <c r="N8" s="19">
        <f t="shared" ref="N8" si="28">IF(M8&lt;&gt;"",$B8/$B$3*M8,"")</f>
        <v>8.5178875638841564E-2</v>
      </c>
      <c r="O8" s="16">
        <v>6</v>
      </c>
      <c r="P8" s="19">
        <f t="shared" ref="P8" si="29">IF(O8&lt;&gt;"",$B8/$B$3*O8,"")</f>
        <v>0.10221465076660988</v>
      </c>
      <c r="Q8" s="16"/>
      <c r="R8" s="19" t="str">
        <f t="shared" ref="R8" si="30">IF(Q8&lt;&gt;"",$B8/$B$3*Q8,"")</f>
        <v/>
      </c>
      <c r="S8" s="16"/>
      <c r="T8" s="19" t="str">
        <f t="shared" ref="T8" si="31">IF(S8&lt;&gt;"",$B8/$B$3*S8,"")</f>
        <v/>
      </c>
    </row>
    <row r="9" spans="1:20" x14ac:dyDescent="0.3">
      <c r="A9" s="16" t="s">
        <v>38</v>
      </c>
      <c r="B9" s="16">
        <v>200</v>
      </c>
      <c r="C9" s="16"/>
      <c r="D9" s="19" t="str">
        <f t="shared" si="17"/>
        <v/>
      </c>
      <c r="E9" s="16"/>
      <c r="F9" s="19" t="str">
        <f t="shared" si="17"/>
        <v/>
      </c>
      <c r="G9" s="16">
        <v>1</v>
      </c>
      <c r="H9" s="19">
        <f t="shared" ref="H9" si="32">IF(G9&lt;&gt;"",$B9/$B$3*G9,"")</f>
        <v>6.8143100511073251E-2</v>
      </c>
      <c r="I9" s="16"/>
      <c r="J9" s="19" t="str">
        <f t="shared" ref="J9" si="33">IF(I9&lt;&gt;"",$B9/$B$3*I9,"")</f>
        <v/>
      </c>
      <c r="K9" s="16"/>
      <c r="L9" s="19" t="str">
        <f t="shared" ref="L9" si="34">IF(K9&lt;&gt;"",$B9/$B$3*K9,"")</f>
        <v/>
      </c>
      <c r="M9" s="16">
        <v>4</v>
      </c>
      <c r="N9" s="19">
        <f t="shared" ref="N9" si="35">IF(M9&lt;&gt;"",$B9/$B$3*M9,"")</f>
        <v>0.27257240204429301</v>
      </c>
      <c r="O9" s="16">
        <v>5</v>
      </c>
      <c r="P9" s="19">
        <f t="shared" ref="P9" si="36">IF(O9&lt;&gt;"",$B9/$B$3*O9,"")</f>
        <v>0.34071550255536626</v>
      </c>
      <c r="Q9" s="16"/>
      <c r="R9" s="19" t="str">
        <f t="shared" ref="R9" si="37">IF(Q9&lt;&gt;"",$B9/$B$3*Q9,"")</f>
        <v/>
      </c>
      <c r="S9" s="16"/>
      <c r="T9" s="19" t="str">
        <f t="shared" ref="T9" si="38">IF(S9&lt;&gt;"",$B9/$B$3*S9,"")</f>
        <v/>
      </c>
    </row>
    <row r="10" spans="1:20" x14ac:dyDescent="0.3">
      <c r="A10" s="16" t="s">
        <v>174</v>
      </c>
      <c r="B10" s="16">
        <f>2*5*47</f>
        <v>470</v>
      </c>
      <c r="C10" s="16"/>
      <c r="D10" s="19" t="str">
        <f t="shared" si="17"/>
        <v/>
      </c>
      <c r="E10" s="16"/>
      <c r="F10" s="19" t="str">
        <f t="shared" si="17"/>
        <v/>
      </c>
      <c r="G10" s="16">
        <v>1</v>
      </c>
      <c r="H10" s="19">
        <f t="shared" ref="H10" si="39">IF(G10&lt;&gt;"",$B10/$B$3*G10,"")</f>
        <v>0.16013628620102216</v>
      </c>
      <c r="I10" s="16"/>
      <c r="J10" s="19" t="str">
        <f t="shared" ref="J10" si="40">IF(I10&lt;&gt;"",$B10/$B$3*I10,"")</f>
        <v/>
      </c>
      <c r="K10" s="16"/>
      <c r="L10" s="19" t="str">
        <f t="shared" ref="L10" si="41">IF(K10&lt;&gt;"",$B10/$B$3*K10,"")</f>
        <v/>
      </c>
      <c r="M10" s="16">
        <v>5</v>
      </c>
      <c r="N10" s="19">
        <f t="shared" ref="N10" si="42">IF(M10&lt;&gt;"",$B10/$B$3*M10,"")</f>
        <v>0.8006814310051108</v>
      </c>
      <c r="O10" s="16"/>
      <c r="P10" s="19" t="str">
        <f t="shared" ref="P10" si="43">IF(O10&lt;&gt;"",$B10/$B$3*O10,"")</f>
        <v/>
      </c>
      <c r="Q10" s="16"/>
      <c r="R10" s="19" t="str">
        <f t="shared" ref="R10" si="44">IF(Q10&lt;&gt;"",$B10/$B$3*Q10,"")</f>
        <v/>
      </c>
      <c r="S10" s="16"/>
      <c r="T10" s="19" t="str">
        <f t="shared" ref="T10" si="45">IF(S10&lt;&gt;"",$B10/$B$3*S10,"")</f>
        <v/>
      </c>
    </row>
    <row r="11" spans="1:20" x14ac:dyDescent="0.3">
      <c r="A11" s="16" t="s">
        <v>194</v>
      </c>
      <c r="B11" s="16">
        <f>20*3</f>
        <v>60</v>
      </c>
      <c r="C11" s="16"/>
      <c r="D11" s="19" t="str">
        <f t="shared" si="17"/>
        <v/>
      </c>
      <c r="E11" s="16"/>
      <c r="F11" s="19" t="str">
        <f t="shared" si="17"/>
        <v/>
      </c>
      <c r="G11" s="16"/>
      <c r="H11" s="19" t="str">
        <f t="shared" ref="H11" si="46">IF(G11&lt;&gt;"",$B11/$B$3*G11,"")</f>
        <v/>
      </c>
      <c r="I11" s="16"/>
      <c r="J11" s="19" t="str">
        <f t="shared" ref="J11" si="47">IF(I11&lt;&gt;"",$B11/$B$3*I11,"")</f>
        <v/>
      </c>
      <c r="K11" s="16"/>
      <c r="L11" s="19" t="str">
        <f t="shared" ref="L11" si="48">IF(K11&lt;&gt;"",$B11/$B$3*K11,"")</f>
        <v/>
      </c>
      <c r="M11" s="16">
        <v>2</v>
      </c>
      <c r="N11" s="19">
        <f t="shared" ref="N11" si="49">IF(M11&lt;&gt;"",$B11/$B$3*M11,"")</f>
        <v>4.0885860306643949E-2</v>
      </c>
      <c r="O11" s="16"/>
      <c r="P11" s="19" t="str">
        <f t="shared" ref="P11" si="50">IF(O11&lt;&gt;"",$B11/$B$3*O11,"")</f>
        <v/>
      </c>
      <c r="Q11" s="16">
        <v>2</v>
      </c>
      <c r="R11" s="19">
        <f t="shared" ref="R11" si="51">IF(Q11&lt;&gt;"",$B11/$B$3*Q11,"")</f>
        <v>4.0885860306643949E-2</v>
      </c>
      <c r="S11" s="16">
        <v>1</v>
      </c>
      <c r="T11" s="19">
        <f t="shared" ref="T11" si="52">IF(S11&lt;&gt;"",$B11/$B$3*S11,"")</f>
        <v>2.0442930153321975E-2</v>
      </c>
    </row>
    <row r="12" spans="1:20" x14ac:dyDescent="0.3">
      <c r="A12" s="16" t="s">
        <v>44</v>
      </c>
      <c r="B12" s="16">
        <f>10*52</f>
        <v>520</v>
      </c>
      <c r="C12" s="16"/>
      <c r="D12" s="19" t="str">
        <f t="shared" si="17"/>
        <v/>
      </c>
      <c r="E12" s="16"/>
      <c r="F12" s="19" t="str">
        <f t="shared" si="17"/>
        <v/>
      </c>
      <c r="G12" s="16">
        <v>3</v>
      </c>
      <c r="H12" s="19">
        <f t="shared" ref="H12" si="53">IF(G12&lt;&gt;"",$B12/$B$3*G12,"")</f>
        <v>0.53151618398637135</v>
      </c>
      <c r="I12" s="16">
        <v>2</v>
      </c>
      <c r="J12" s="19">
        <f t="shared" ref="J12" si="54">IF(I12&lt;&gt;"",$B12/$B$3*I12,"")</f>
        <v>0.35434412265758092</v>
      </c>
      <c r="K12" s="16">
        <v>1</v>
      </c>
      <c r="L12" s="19">
        <f t="shared" ref="L12" si="55">IF(K12&lt;&gt;"",$B12/$B$3*K12,"")</f>
        <v>0.17717206132879046</v>
      </c>
      <c r="M12" s="16">
        <v>-5</v>
      </c>
      <c r="N12" s="19">
        <f t="shared" ref="N12" si="56">IF(M12&lt;&gt;"",$B12/$B$3*M12,"")</f>
        <v>-0.88586030664395232</v>
      </c>
      <c r="O12" s="16">
        <v>3</v>
      </c>
      <c r="P12" s="19">
        <f t="shared" ref="P12" si="57">IF(O12&lt;&gt;"",$B12/$B$3*O12,"")</f>
        <v>0.53151618398637135</v>
      </c>
      <c r="Q12" s="16">
        <v>5</v>
      </c>
      <c r="R12" s="19">
        <f t="shared" ref="R12" si="58">IF(Q12&lt;&gt;"",$B12/$B$3*Q12,"")</f>
        <v>0.88586030664395232</v>
      </c>
      <c r="S12" s="16">
        <v>1</v>
      </c>
      <c r="T12" s="19">
        <f t="shared" ref="T12" si="59">IF(S12&lt;&gt;"",$B12/$B$3*S12,"")</f>
        <v>0.17717206132879046</v>
      </c>
    </row>
    <row r="13" spans="1:20" x14ac:dyDescent="0.3">
      <c r="A13" s="16" t="s">
        <v>33</v>
      </c>
      <c r="B13" s="16">
        <f>25*37</f>
        <v>925</v>
      </c>
      <c r="C13" s="16">
        <v>6</v>
      </c>
      <c r="D13" s="19">
        <f t="shared" si="17"/>
        <v>1.8909710391822829</v>
      </c>
      <c r="E13" s="16"/>
      <c r="F13" s="19" t="str">
        <f t="shared" si="17"/>
        <v/>
      </c>
      <c r="G13" s="16">
        <v>3</v>
      </c>
      <c r="H13" s="19">
        <f t="shared" ref="H13" si="60">IF(G13&lt;&gt;"",$B13/$B$3*G13,"")</f>
        <v>0.94548551959114147</v>
      </c>
      <c r="I13" s="16">
        <v>2</v>
      </c>
      <c r="J13" s="19">
        <f t="shared" ref="J13" si="61">IF(I13&lt;&gt;"",$B13/$B$3*I13,"")</f>
        <v>0.63032367972742764</v>
      </c>
      <c r="K13" s="16">
        <v>1</v>
      </c>
      <c r="L13" s="19">
        <f t="shared" ref="L13" si="62">IF(K13&lt;&gt;"",$B13/$B$3*K13,"")</f>
        <v>0.31516183986371382</v>
      </c>
      <c r="M13" s="16">
        <v>5</v>
      </c>
      <c r="N13" s="19">
        <f t="shared" ref="N13" si="63">IF(M13&lt;&gt;"",$B13/$B$3*M13,"")</f>
        <v>1.5758091993185692</v>
      </c>
      <c r="O13" s="16">
        <v>7</v>
      </c>
      <c r="P13" s="19">
        <f t="shared" ref="P13" si="64">IF(O13&lt;&gt;"",$B13/$B$3*O13,"")</f>
        <v>2.2061328790459966</v>
      </c>
      <c r="Q13" s="16">
        <v>8</v>
      </c>
      <c r="R13" s="19">
        <f t="shared" ref="R13" si="65">IF(Q13&lt;&gt;"",$B13/$B$3*Q13,"")</f>
        <v>2.5212947189097106</v>
      </c>
      <c r="S13" s="16">
        <v>2</v>
      </c>
      <c r="T13" s="19">
        <f t="shared" ref="T13" si="66">IF(S13&lt;&gt;"",$B13/$B$3*S13,"")</f>
        <v>0.63032367972742764</v>
      </c>
    </row>
    <row r="14" spans="1:20" x14ac:dyDescent="0.3">
      <c r="A14" s="16" t="s">
        <v>34</v>
      </c>
      <c r="B14" s="16">
        <v>50</v>
      </c>
      <c r="C14" s="16"/>
      <c r="D14" s="19" t="str">
        <f t="shared" si="17"/>
        <v/>
      </c>
      <c r="E14" s="16"/>
      <c r="F14" s="19" t="str">
        <f t="shared" si="17"/>
        <v/>
      </c>
      <c r="G14" s="16">
        <v>3</v>
      </c>
      <c r="H14" s="19">
        <f t="shared" ref="H14" si="67">IF(G14&lt;&gt;"",$B14/$B$3*G14,"")</f>
        <v>5.1107325383304938E-2</v>
      </c>
      <c r="I14" s="16">
        <v>1</v>
      </c>
      <c r="J14" s="19">
        <f t="shared" ref="J14" si="68">IF(I14&lt;&gt;"",$B14/$B$3*I14,"")</f>
        <v>1.7035775127768313E-2</v>
      </c>
      <c r="K14" s="16">
        <v>1</v>
      </c>
      <c r="L14" s="19">
        <f t="shared" ref="L14" si="69">IF(K14&lt;&gt;"",$B14/$B$3*K14,"")</f>
        <v>1.7035775127768313E-2</v>
      </c>
      <c r="M14" s="16">
        <v>5</v>
      </c>
      <c r="N14" s="19">
        <f t="shared" ref="N14" si="70">IF(M14&lt;&gt;"",$B14/$B$3*M14,"")</f>
        <v>8.5178875638841564E-2</v>
      </c>
      <c r="O14" s="16">
        <v>4</v>
      </c>
      <c r="P14" s="19">
        <f t="shared" ref="P14" si="71">IF(O14&lt;&gt;"",$B14/$B$3*O14,"")</f>
        <v>6.8143100511073251E-2</v>
      </c>
      <c r="Q14" s="16">
        <v>3</v>
      </c>
      <c r="R14" s="19">
        <f t="shared" ref="R14" si="72">IF(Q14&lt;&gt;"",$B14/$B$3*Q14,"")</f>
        <v>5.1107325383304938E-2</v>
      </c>
      <c r="S14" s="16">
        <v>1</v>
      </c>
      <c r="T14" s="19">
        <f t="shared" ref="T14" si="73">IF(S14&lt;&gt;"",$B14/$B$3*S14,"")</f>
        <v>1.7035775127768313E-2</v>
      </c>
    </row>
    <row r="15" spans="1:20" x14ac:dyDescent="0.3">
      <c r="A15" s="16" t="s">
        <v>35</v>
      </c>
      <c r="B15" s="16">
        <v>100</v>
      </c>
      <c r="C15" s="16"/>
      <c r="D15" s="19" t="str">
        <f t="shared" si="17"/>
        <v/>
      </c>
      <c r="E15" s="16">
        <v>3</v>
      </c>
      <c r="F15" s="19">
        <f t="shared" si="17"/>
        <v>0.10221465076660988</v>
      </c>
      <c r="G15" s="16"/>
      <c r="H15" s="19" t="str">
        <f t="shared" ref="H15" si="74">IF(G15&lt;&gt;"",$B15/$B$3*G15,"")</f>
        <v/>
      </c>
      <c r="I15" s="16">
        <v>5</v>
      </c>
      <c r="J15" s="19">
        <f t="shared" ref="J15" si="75">IF(I15&lt;&gt;"",$B15/$B$3*I15,"")</f>
        <v>0.17035775127768313</v>
      </c>
      <c r="K15" s="16">
        <v>6</v>
      </c>
      <c r="L15" s="19">
        <f t="shared" ref="L15" si="76">IF(K15&lt;&gt;"",$B15/$B$3*K15,"")</f>
        <v>0.20442930153321975</v>
      </c>
      <c r="M15" s="16">
        <v>3</v>
      </c>
      <c r="N15" s="19">
        <f t="shared" ref="N15" si="77">IF(M15&lt;&gt;"",$B15/$B$3*M15,"")</f>
        <v>0.10221465076660988</v>
      </c>
      <c r="O15" s="16">
        <v>1</v>
      </c>
      <c r="P15" s="19">
        <f t="shared" ref="P15" si="78">IF(O15&lt;&gt;"",$B15/$B$3*O15,"")</f>
        <v>3.4071550255536626E-2</v>
      </c>
      <c r="Q15" s="16"/>
      <c r="R15" s="19" t="str">
        <f t="shared" ref="R15" si="79">IF(Q15&lt;&gt;"",$B15/$B$3*Q15,"")</f>
        <v/>
      </c>
      <c r="S15" s="16"/>
      <c r="T15" s="19" t="str">
        <f t="shared" ref="T15" si="80">IF(S15&lt;&gt;"",$B15/$B$3*S15,"")</f>
        <v/>
      </c>
    </row>
    <row r="16" spans="1:20" x14ac:dyDescent="0.3">
      <c r="A16" s="16" t="s">
        <v>39</v>
      </c>
      <c r="B16" s="16">
        <v>100</v>
      </c>
      <c r="C16" s="16"/>
      <c r="D16" s="19" t="str">
        <f t="shared" si="17"/>
        <v/>
      </c>
      <c r="E16" s="16">
        <v>5</v>
      </c>
      <c r="F16" s="19">
        <f t="shared" si="17"/>
        <v>0.17035775127768313</v>
      </c>
      <c r="G16" s="16"/>
      <c r="H16" s="19" t="str">
        <f t="shared" ref="H16" si="81">IF(G16&lt;&gt;"",$B16/$B$3*G16,"")</f>
        <v/>
      </c>
      <c r="I16" s="16">
        <v>5</v>
      </c>
      <c r="J16" s="19">
        <f t="shared" ref="J16" si="82">IF(I16&lt;&gt;"",$B16/$B$3*I16,"")</f>
        <v>0.17035775127768313</v>
      </c>
      <c r="K16" s="16">
        <v>8</v>
      </c>
      <c r="L16" s="19">
        <f t="shared" ref="L16" si="83">IF(K16&lt;&gt;"",$B16/$B$3*K16,"")</f>
        <v>0.27257240204429301</v>
      </c>
      <c r="M16" s="16">
        <v>1</v>
      </c>
      <c r="N16" s="19">
        <f t="shared" ref="N16" si="84">IF(M16&lt;&gt;"",$B16/$B$3*M16,"")</f>
        <v>3.4071550255536626E-2</v>
      </c>
      <c r="O16" s="16">
        <v>1</v>
      </c>
      <c r="P16" s="19">
        <f t="shared" ref="P16" si="85">IF(O16&lt;&gt;"",$B16/$B$3*O16,"")</f>
        <v>3.4071550255536626E-2</v>
      </c>
      <c r="Q16" s="16"/>
      <c r="R16" s="19" t="str">
        <f t="shared" ref="R16" si="86">IF(Q16&lt;&gt;"",$B16/$B$3*Q16,"")</f>
        <v/>
      </c>
      <c r="S16" s="16"/>
      <c r="T16" s="19" t="str">
        <f t="shared" ref="T16" si="87">IF(S16&lt;&gt;"",$B16/$B$3*S16,"")</f>
        <v/>
      </c>
    </row>
    <row r="17" spans="1:20" x14ac:dyDescent="0.3">
      <c r="A17" s="16" t="s">
        <v>36</v>
      </c>
      <c r="B17" s="16">
        <v>70</v>
      </c>
      <c r="C17" s="16"/>
      <c r="D17" s="19" t="str">
        <f t="shared" si="17"/>
        <v/>
      </c>
      <c r="E17" s="16"/>
      <c r="F17" s="19" t="str">
        <f t="shared" si="17"/>
        <v/>
      </c>
      <c r="G17" s="16">
        <v>1</v>
      </c>
      <c r="H17" s="19">
        <f t="shared" ref="H17" si="88">IF(G17&lt;&gt;"",$B17/$B$3*G17,"")</f>
        <v>2.385008517887564E-2</v>
      </c>
      <c r="I17" s="16"/>
      <c r="J17" s="19" t="str">
        <f t="shared" ref="J17" si="89">IF(I17&lt;&gt;"",$B17/$B$3*I17,"")</f>
        <v/>
      </c>
      <c r="K17" s="16"/>
      <c r="L17" s="19" t="str">
        <f t="shared" ref="L17" si="90">IF(K17&lt;&gt;"",$B17/$B$3*K17,"")</f>
        <v/>
      </c>
      <c r="M17" s="16">
        <v>3</v>
      </c>
      <c r="N17" s="19">
        <f t="shared" ref="N17" si="91">IF(M17&lt;&gt;"",$B17/$B$3*M17,"")</f>
        <v>7.1550255536626917E-2</v>
      </c>
      <c r="O17" s="16">
        <v>8</v>
      </c>
      <c r="P17" s="19">
        <f t="shared" ref="P17" si="92">IF(O17&lt;&gt;"",$B17/$B$3*O17,"")</f>
        <v>0.19080068143100512</v>
      </c>
      <c r="Q17" s="16">
        <v>1</v>
      </c>
      <c r="R17" s="19">
        <f t="shared" ref="R17" si="93">IF(Q17&lt;&gt;"",$B17/$B$3*Q17,"")</f>
        <v>2.385008517887564E-2</v>
      </c>
      <c r="S17" s="16">
        <v>8</v>
      </c>
      <c r="T17" s="19">
        <f t="shared" ref="T17" si="94">IF(S17&lt;&gt;"",$B17/$B$3*S17,"")</f>
        <v>0.19080068143100512</v>
      </c>
    </row>
    <row r="18" spans="1:20" x14ac:dyDescent="0.3">
      <c r="A18" s="16" t="s">
        <v>40</v>
      </c>
      <c r="B18" s="16">
        <v>30</v>
      </c>
      <c r="C18" s="16"/>
      <c r="D18" s="19" t="str">
        <f t="shared" si="17"/>
        <v/>
      </c>
      <c r="E18" s="16">
        <v>3</v>
      </c>
      <c r="F18" s="19">
        <f t="shared" si="17"/>
        <v>3.066439522998296E-2</v>
      </c>
      <c r="G18" s="16"/>
      <c r="H18" s="19" t="str">
        <f t="shared" ref="H18" si="95">IF(G18&lt;&gt;"",$B18/$B$3*G18,"")</f>
        <v/>
      </c>
      <c r="I18" s="16"/>
      <c r="J18" s="19" t="str">
        <f t="shared" ref="J18" si="96">IF(I18&lt;&gt;"",$B18/$B$3*I18,"")</f>
        <v/>
      </c>
      <c r="K18" s="16">
        <v>1</v>
      </c>
      <c r="L18" s="19">
        <f t="shared" ref="L18" si="97">IF(K18&lt;&gt;"",$B18/$B$3*K18,"")</f>
        <v>1.0221465076660987E-2</v>
      </c>
      <c r="M18" s="16">
        <v>2</v>
      </c>
      <c r="N18" s="19">
        <f t="shared" ref="N18" si="98">IF(M18&lt;&gt;"",$B18/$B$3*M18,"")</f>
        <v>2.0442930153321975E-2</v>
      </c>
      <c r="O18" s="16"/>
      <c r="P18" s="19" t="str">
        <f t="shared" ref="P18" si="99">IF(O18&lt;&gt;"",$B18/$B$3*O18,"")</f>
        <v/>
      </c>
      <c r="Q18" s="16"/>
      <c r="R18" s="19" t="str">
        <f t="shared" ref="R18" si="100">IF(Q18&lt;&gt;"",$B18/$B$3*Q18,"")</f>
        <v/>
      </c>
      <c r="S18" s="16">
        <v>3</v>
      </c>
      <c r="T18" s="19">
        <f t="shared" ref="T18" si="101">IF(S18&lt;&gt;"",$B18/$B$3*S18,"")</f>
        <v>3.066439522998296E-2</v>
      </c>
    </row>
    <row r="19" spans="1:20" x14ac:dyDescent="0.3">
      <c r="A19" s="16" t="s">
        <v>184</v>
      </c>
      <c r="B19" s="16">
        <f>2*30</f>
        <v>60</v>
      </c>
      <c r="C19" s="16"/>
      <c r="D19" s="19" t="str">
        <f t="shared" si="17"/>
        <v/>
      </c>
      <c r="E19" s="16"/>
      <c r="F19" s="19" t="str">
        <f t="shared" si="17"/>
        <v/>
      </c>
      <c r="G19" s="16"/>
      <c r="H19" s="19" t="str">
        <f t="shared" ref="H19" si="102">IF(G19&lt;&gt;"",$B19/$B$3*G19,"")</f>
        <v/>
      </c>
      <c r="I19" s="16"/>
      <c r="J19" s="19" t="str">
        <f t="shared" ref="J19" si="103">IF(I19&lt;&gt;"",$B19/$B$3*I19,"")</f>
        <v/>
      </c>
      <c r="K19" s="16"/>
      <c r="L19" s="19" t="str">
        <f t="shared" ref="L19" si="104">IF(K19&lt;&gt;"",$B19/$B$3*K19,"")</f>
        <v/>
      </c>
      <c r="M19" s="16">
        <v>1</v>
      </c>
      <c r="N19" s="19">
        <f t="shared" ref="N19" si="105">IF(M19&lt;&gt;"",$B19/$B$3*M19,"")</f>
        <v>2.0442930153321975E-2</v>
      </c>
      <c r="O19" s="16">
        <v>2</v>
      </c>
      <c r="P19" s="19">
        <f t="shared" ref="P19" si="106">IF(O19&lt;&gt;"",$B19/$B$3*O19,"")</f>
        <v>4.0885860306643949E-2</v>
      </c>
      <c r="Q19" s="16"/>
      <c r="R19" s="19" t="str">
        <f t="shared" ref="R19" si="107">IF(Q19&lt;&gt;"",$B19/$B$3*Q19,"")</f>
        <v/>
      </c>
      <c r="S19" s="16"/>
      <c r="T19" s="19" t="str">
        <f t="shared" ref="T19" si="108">IF(S19&lt;&gt;"",$B19/$B$3*S19,"")</f>
        <v/>
      </c>
    </row>
    <row r="20" spans="1:20" x14ac:dyDescent="0.3">
      <c r="A20" s="16"/>
      <c r="B20" s="16"/>
      <c r="C20" s="16"/>
      <c r="D20" s="19" t="str">
        <f t="shared" si="17"/>
        <v/>
      </c>
      <c r="E20" s="16"/>
      <c r="F20" s="19" t="str">
        <f t="shared" si="17"/>
        <v/>
      </c>
      <c r="G20" s="16"/>
      <c r="H20" s="19" t="str">
        <f t="shared" ref="H20" si="109">IF(G20&lt;&gt;"",$B20/$B$3*G20,"")</f>
        <v/>
      </c>
      <c r="I20" s="16"/>
      <c r="J20" s="19" t="str">
        <f t="shared" ref="J20" si="110">IF(I20&lt;&gt;"",$B20/$B$3*I20,"")</f>
        <v/>
      </c>
      <c r="K20" s="16"/>
      <c r="L20" s="19" t="str">
        <f t="shared" ref="L20" si="111">IF(K20&lt;&gt;"",$B20/$B$3*K20,"")</f>
        <v/>
      </c>
      <c r="M20" s="16"/>
      <c r="N20" s="19" t="str">
        <f t="shared" ref="N20" si="112">IF(M20&lt;&gt;"",$B20/$B$3*M20,"")</f>
        <v/>
      </c>
      <c r="O20" s="16"/>
      <c r="P20" s="19" t="str">
        <f t="shared" ref="P20" si="113">IF(O20&lt;&gt;"",$B20/$B$3*O20,"")</f>
        <v/>
      </c>
      <c r="Q20" s="16"/>
      <c r="R20" s="19" t="str">
        <f t="shared" ref="R20" si="114">IF(Q20&lt;&gt;"",$B20/$B$3*Q20,"")</f>
        <v/>
      </c>
      <c r="S20" s="16"/>
      <c r="T20" s="19" t="str">
        <f t="shared" ref="T20" si="115">IF(S20&lt;&gt;"",$B20/$B$3*S20,"")</f>
        <v/>
      </c>
    </row>
    <row r="21" spans="1:20" x14ac:dyDescent="0.3">
      <c r="A21" s="16"/>
      <c r="B21" s="16"/>
      <c r="C21" s="16"/>
      <c r="D21" s="19" t="str">
        <f t="shared" si="17"/>
        <v/>
      </c>
      <c r="E21" s="16"/>
      <c r="F21" s="19" t="str">
        <f t="shared" si="17"/>
        <v/>
      </c>
      <c r="G21" s="16"/>
      <c r="H21" s="19" t="str">
        <f t="shared" ref="H21" si="116">IF(G21&lt;&gt;"",$B21/$B$3*G21,"")</f>
        <v/>
      </c>
      <c r="I21" s="16"/>
      <c r="J21" s="19" t="str">
        <f t="shared" ref="J21" si="117">IF(I21&lt;&gt;"",$B21/$B$3*I21,"")</f>
        <v/>
      </c>
      <c r="K21" s="16"/>
      <c r="L21" s="19" t="str">
        <f t="shared" ref="L21" si="118">IF(K21&lt;&gt;"",$B21/$B$3*K21,"")</f>
        <v/>
      </c>
      <c r="M21" s="16"/>
      <c r="N21" s="19" t="str">
        <f t="shared" ref="N21" si="119">IF(M21&lt;&gt;"",$B21/$B$3*M21,"")</f>
        <v/>
      </c>
      <c r="O21" s="16"/>
      <c r="P21" s="19" t="str">
        <f t="shared" ref="P21" si="120">IF(O21&lt;&gt;"",$B21/$B$3*O21,"")</f>
        <v/>
      </c>
      <c r="Q21" s="16"/>
      <c r="R21" s="19" t="str">
        <f t="shared" ref="R21" si="121">IF(Q21&lt;&gt;"",$B21/$B$3*Q21,"")</f>
        <v/>
      </c>
      <c r="S21" s="16"/>
      <c r="T21" s="19" t="str">
        <f t="shared" ref="T21" si="122">IF(S21&lt;&gt;"",$B21/$B$3*S21,"")</f>
        <v/>
      </c>
    </row>
    <row r="22" spans="1:20" x14ac:dyDescent="0.3">
      <c r="A22" s="16"/>
      <c r="B22" s="16"/>
      <c r="C22" s="16"/>
      <c r="D22" s="19" t="str">
        <f t="shared" si="17"/>
        <v/>
      </c>
      <c r="E22" s="16"/>
      <c r="F22" s="19" t="str">
        <f t="shared" si="17"/>
        <v/>
      </c>
      <c r="G22" s="16"/>
      <c r="H22" s="19" t="str">
        <f t="shared" ref="H22" si="123">IF(G22&lt;&gt;"",$B22/$B$3*G22,"")</f>
        <v/>
      </c>
      <c r="I22" s="16"/>
      <c r="J22" s="19" t="str">
        <f t="shared" ref="J22" si="124">IF(I22&lt;&gt;"",$B22/$B$3*I22,"")</f>
        <v/>
      </c>
      <c r="K22" s="16"/>
      <c r="L22" s="19" t="str">
        <f t="shared" ref="L22" si="125">IF(K22&lt;&gt;"",$B22/$B$3*K22,"")</f>
        <v/>
      </c>
      <c r="M22" s="16"/>
      <c r="N22" s="19" t="str">
        <f t="shared" ref="N22" si="126">IF(M22&lt;&gt;"",$B22/$B$3*M22,"")</f>
        <v/>
      </c>
      <c r="O22" s="16"/>
      <c r="P22" s="19" t="str">
        <f t="shared" ref="P22" si="127">IF(O22&lt;&gt;"",$B22/$B$3*O22,"")</f>
        <v/>
      </c>
      <c r="Q22" s="16"/>
      <c r="R22" s="19" t="str">
        <f t="shared" ref="R22" si="128">IF(Q22&lt;&gt;"",$B22/$B$3*Q22,"")</f>
        <v/>
      </c>
      <c r="S22" s="16"/>
      <c r="T22" s="19" t="str">
        <f t="shared" ref="T22" si="129">IF(S22&lt;&gt;"",$B22/$B$3*S22,"")</f>
        <v/>
      </c>
    </row>
    <row r="23" spans="1:20" x14ac:dyDescent="0.3">
      <c r="A23" s="16"/>
      <c r="B23" s="16"/>
      <c r="C23" s="16"/>
      <c r="D23" s="19" t="str">
        <f t="shared" si="17"/>
        <v/>
      </c>
      <c r="E23" s="16"/>
      <c r="F23" s="19" t="str">
        <f t="shared" si="17"/>
        <v/>
      </c>
      <c r="G23" s="16"/>
      <c r="H23" s="19" t="str">
        <f t="shared" ref="H23" si="130">IF(G23&lt;&gt;"",$B23/$B$3*G23,"")</f>
        <v/>
      </c>
      <c r="I23" s="16"/>
      <c r="J23" s="19" t="str">
        <f t="shared" ref="J23" si="131">IF(I23&lt;&gt;"",$B23/$B$3*I23,"")</f>
        <v/>
      </c>
      <c r="K23" s="16"/>
      <c r="L23" s="19" t="str">
        <f t="shared" ref="L23" si="132">IF(K23&lt;&gt;"",$B23/$B$3*K23,"")</f>
        <v/>
      </c>
      <c r="M23" s="16"/>
      <c r="N23" s="19" t="str">
        <f t="shared" ref="N23" si="133">IF(M23&lt;&gt;"",$B23/$B$3*M23,"")</f>
        <v/>
      </c>
      <c r="O23" s="16"/>
      <c r="P23" s="19" t="str">
        <f t="shared" ref="P23" si="134">IF(O23&lt;&gt;"",$B23/$B$3*O23,"")</f>
        <v/>
      </c>
      <c r="Q23" s="16"/>
      <c r="R23" s="19" t="str">
        <f t="shared" ref="R23" si="135">IF(Q23&lt;&gt;"",$B23/$B$3*Q23,"")</f>
        <v/>
      </c>
      <c r="S23" s="16"/>
      <c r="T23" s="19" t="str">
        <f t="shared" ref="T23" si="136">IF(S23&lt;&gt;"",$B23/$B$3*S23,"")</f>
        <v/>
      </c>
    </row>
    <row r="24" spans="1:20" x14ac:dyDescent="0.3">
      <c r="A24" s="16"/>
      <c r="B24" s="16"/>
      <c r="C24" s="16"/>
      <c r="D24" s="19" t="str">
        <f t="shared" si="17"/>
        <v/>
      </c>
      <c r="E24" s="16"/>
      <c r="F24" s="19" t="str">
        <f t="shared" si="17"/>
        <v/>
      </c>
      <c r="G24" s="16"/>
      <c r="H24" s="19" t="str">
        <f t="shared" ref="H24" si="137">IF(G24&lt;&gt;"",$B24/$B$3*G24,"")</f>
        <v/>
      </c>
      <c r="I24" s="16"/>
      <c r="J24" s="19" t="str">
        <f t="shared" ref="J24" si="138">IF(I24&lt;&gt;"",$B24/$B$3*I24,"")</f>
        <v/>
      </c>
      <c r="K24" s="16"/>
      <c r="L24" s="19" t="str">
        <f t="shared" ref="L24" si="139">IF(K24&lt;&gt;"",$B24/$B$3*K24,"")</f>
        <v/>
      </c>
      <c r="M24" s="16"/>
      <c r="N24" s="19" t="str">
        <f t="shared" ref="N24" si="140">IF(M24&lt;&gt;"",$B24/$B$3*M24,"")</f>
        <v/>
      </c>
      <c r="O24" s="16"/>
      <c r="P24" s="19" t="str">
        <f t="shared" ref="P24" si="141">IF(O24&lt;&gt;"",$B24/$B$3*O24,"")</f>
        <v/>
      </c>
      <c r="Q24" s="16"/>
      <c r="R24" s="19" t="str">
        <f t="shared" ref="R24" si="142">IF(Q24&lt;&gt;"",$B24/$B$3*Q24,"")</f>
        <v/>
      </c>
      <c r="S24" s="16"/>
      <c r="T24" s="19" t="str">
        <f t="shared" ref="T24" si="143">IF(S24&lt;&gt;"",$B24/$B$3*S24,"")</f>
        <v/>
      </c>
    </row>
    <row r="25" spans="1:20" x14ac:dyDescent="0.3">
      <c r="A25" s="16"/>
      <c r="B25" s="16"/>
      <c r="C25" s="16"/>
      <c r="D25" s="19" t="str">
        <f t="shared" si="17"/>
        <v/>
      </c>
      <c r="E25" s="16"/>
      <c r="F25" s="19" t="str">
        <f t="shared" si="17"/>
        <v/>
      </c>
      <c r="G25" s="16"/>
      <c r="H25" s="19" t="str">
        <f t="shared" ref="H25" si="144">IF(G25&lt;&gt;"",$B25/$B$3*G25,"")</f>
        <v/>
      </c>
      <c r="I25" s="16"/>
      <c r="J25" s="19" t="str">
        <f t="shared" ref="J25" si="145">IF(I25&lt;&gt;"",$B25/$B$3*I25,"")</f>
        <v/>
      </c>
      <c r="K25" s="16"/>
      <c r="L25" s="19" t="str">
        <f t="shared" ref="L25" si="146">IF(K25&lt;&gt;"",$B25/$B$3*K25,"")</f>
        <v/>
      </c>
      <c r="M25" s="16"/>
      <c r="N25" s="19" t="str">
        <f t="shared" ref="N25" si="147">IF(M25&lt;&gt;"",$B25/$B$3*M25,"")</f>
        <v/>
      </c>
      <c r="O25" s="16"/>
      <c r="P25" s="19" t="str">
        <f t="shared" ref="P25" si="148">IF(O25&lt;&gt;"",$B25/$B$3*O25,"")</f>
        <v/>
      </c>
      <c r="Q25" s="16"/>
      <c r="R25" s="19" t="str">
        <f t="shared" ref="R25" si="149">IF(Q25&lt;&gt;"",$B25/$B$3*Q25,"")</f>
        <v/>
      </c>
      <c r="S25" s="16"/>
      <c r="T25" s="19" t="str">
        <f t="shared" ref="T25" si="150">IF(S25&lt;&gt;"",$B25/$B$3*S25,"")</f>
        <v/>
      </c>
    </row>
    <row r="26" spans="1:20" x14ac:dyDescent="0.3">
      <c r="A26" s="16"/>
      <c r="B26" s="16"/>
      <c r="C26" s="16"/>
      <c r="D26" s="19" t="str">
        <f t="shared" si="17"/>
        <v/>
      </c>
      <c r="E26" s="16"/>
      <c r="F26" s="19" t="str">
        <f t="shared" si="17"/>
        <v/>
      </c>
      <c r="G26" s="16"/>
      <c r="H26" s="19" t="str">
        <f t="shared" ref="H26" si="151">IF(G26&lt;&gt;"",$B26/$B$3*G26,"")</f>
        <v/>
      </c>
      <c r="I26" s="16"/>
      <c r="J26" s="19" t="str">
        <f t="shared" ref="J26" si="152">IF(I26&lt;&gt;"",$B26/$B$3*I26,"")</f>
        <v/>
      </c>
      <c r="K26" s="16"/>
      <c r="L26" s="19" t="str">
        <f t="shared" ref="L26" si="153">IF(K26&lt;&gt;"",$B26/$B$3*K26,"")</f>
        <v/>
      </c>
      <c r="M26" s="16"/>
      <c r="N26" s="19" t="str">
        <f t="shared" ref="N26" si="154">IF(M26&lt;&gt;"",$B26/$B$3*M26,"")</f>
        <v/>
      </c>
      <c r="O26" s="16"/>
      <c r="P26" s="19" t="str">
        <f t="shared" ref="P26" si="155">IF(O26&lt;&gt;"",$B26/$B$3*O26,"")</f>
        <v/>
      </c>
      <c r="Q26" s="16"/>
      <c r="R26" s="19" t="str">
        <f t="shared" ref="R26" si="156">IF(Q26&lt;&gt;"",$B26/$B$3*Q26,"")</f>
        <v/>
      </c>
      <c r="S26" s="16"/>
      <c r="T26" s="19" t="str">
        <f t="shared" ref="T26" si="157">IF(S26&lt;&gt;"",$B26/$B$3*S26,"")</f>
        <v/>
      </c>
    </row>
  </sheetData>
  <mergeCells count="22">
    <mergeCell ref="S5:T5"/>
    <mergeCell ref="A3:A5"/>
    <mergeCell ref="O2:P2"/>
    <mergeCell ref="Q2:R2"/>
    <mergeCell ref="S2:T2"/>
    <mergeCell ref="B3:B4"/>
    <mergeCell ref="E1:T1"/>
    <mergeCell ref="C5:D5"/>
    <mergeCell ref="E5:F5"/>
    <mergeCell ref="G5:H5"/>
    <mergeCell ref="I5:J5"/>
    <mergeCell ref="K5:L5"/>
    <mergeCell ref="M5:N5"/>
    <mergeCell ref="C2:D2"/>
    <mergeCell ref="C1:D1"/>
    <mergeCell ref="E2:F2"/>
    <mergeCell ref="G2:H2"/>
    <mergeCell ref="I2:J2"/>
    <mergeCell ref="K2:L2"/>
    <mergeCell ref="M2:N2"/>
    <mergeCell ref="O5:P5"/>
    <mergeCell ref="Q5:R5"/>
  </mergeCells>
  <conditionalFormatting sqref="C5:T5">
    <cfRule type="colorScale" priority="1">
      <colorScale>
        <cfvo type="min"/>
        <cfvo type="percentile" val="50"/>
        <cfvo type="max"/>
        <color rgb="FF63BE7B"/>
        <color rgb="FFFCFCFF"/>
        <color rgb="FFF8696B"/>
      </colorScale>
    </cfRule>
  </conditionalFormatting>
  <pageMargins left="0.7" right="0.7" top="0.75" bottom="0.75" header="0.3" footer="0.3"/>
  <pageSetup paperSize="9" orientation="portrait" horizontalDpi="4294967293"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41EA1-A102-4276-B68D-8825D8282861}">
  <sheetPr>
    <tabColor theme="5" tint="0.79998168889431442"/>
  </sheetPr>
  <dimension ref="A1:U32"/>
  <sheetViews>
    <sheetView workbookViewId="0">
      <pane ySplit="8" topLeftCell="A9" activePane="bottomLeft" state="frozen"/>
      <selection pane="bottomLeft" activeCell="V11" sqref="V11"/>
    </sheetView>
  </sheetViews>
  <sheetFormatPr baseColWidth="10" defaultRowHeight="14.4" x14ac:dyDescent="0.3"/>
  <cols>
    <col min="1" max="1" width="61.88671875" style="14" customWidth="1"/>
    <col min="2" max="2" width="12.44140625" style="14" customWidth="1"/>
    <col min="3" max="3" width="4.88671875" style="14" customWidth="1"/>
    <col min="4" max="4" width="6" style="14" bestFit="1" customWidth="1"/>
    <col min="5" max="5" width="5.109375" style="14" bestFit="1" customWidth="1"/>
    <col min="6" max="6" width="6" style="14" bestFit="1" customWidth="1"/>
    <col min="7" max="7" width="5.6640625" style="14" customWidth="1"/>
    <col min="8" max="8" width="6" style="14" bestFit="1" customWidth="1"/>
    <col min="9" max="10" width="6.109375" style="14" customWidth="1"/>
    <col min="11" max="11" width="6.6640625" style="14" bestFit="1" customWidth="1"/>
    <col min="12" max="12" width="6" style="14" bestFit="1" customWidth="1"/>
    <col min="13" max="13" width="7.44140625" style="14" customWidth="1"/>
    <col min="14" max="14" width="6.6640625" style="14" customWidth="1"/>
    <col min="15" max="15" width="5.88671875" style="14" customWidth="1"/>
    <col min="16" max="16" width="6" style="14" bestFit="1" customWidth="1"/>
    <col min="17" max="18" width="6.88671875" style="14" customWidth="1"/>
    <col min="19" max="19" width="5.77734375" style="14" customWidth="1"/>
    <col min="20" max="20" width="6" style="14" bestFit="1" customWidth="1"/>
    <col min="21" max="21" width="3" style="14" bestFit="1" customWidth="1"/>
    <col min="22" max="16384" width="11.5546875" style="14"/>
  </cols>
  <sheetData>
    <row r="1" spans="1:21" ht="28.8" customHeight="1" x14ac:dyDescent="0.3">
      <c r="A1" s="11" t="str">
        <f>"Somme des notes = "&amp;SUM(C7,E7,74,I7,K7,M7,O7,Q7,S7)&amp;" pour une activité sur temps de veille disponible de :"</f>
        <v>Somme des notes = 467 pour une activité sur temps de veille disponible de :</v>
      </c>
      <c r="B1" s="42">
        <f>SUM(B9:B95)/((24-7-3)*365)</f>
        <v>1.5988258317025441</v>
      </c>
      <c r="C1" s="63" t="s">
        <v>42</v>
      </c>
      <c r="D1" s="64"/>
      <c r="E1" s="65" t="s">
        <v>51</v>
      </c>
      <c r="F1" s="66"/>
      <c r="G1" s="66"/>
      <c r="H1" s="66"/>
      <c r="I1" s="66"/>
      <c r="J1" s="66"/>
      <c r="K1" s="66"/>
      <c r="L1" s="66"/>
      <c r="M1" s="66"/>
      <c r="N1" s="66"/>
      <c r="O1" s="66"/>
      <c r="P1" s="66"/>
      <c r="Q1" s="66"/>
      <c r="R1" s="66"/>
      <c r="S1" s="66"/>
      <c r="T1" s="66"/>
    </row>
    <row r="2" spans="1:21" ht="57.6" x14ac:dyDescent="0.3">
      <c r="A2" s="15" t="str">
        <f>"rendement existentiel surcumulé = "&amp;ROUND(SUM(C7,E7,G7,I7,K7,M7,O7,Q7,S7)/B6*1000*B1,0)&amp;" %"</f>
        <v>rendement existentiel surcumulé = 82 %</v>
      </c>
      <c r="B2" s="35" t="s">
        <v>50</v>
      </c>
      <c r="C2" s="61" t="str">
        <f>"Impact sur "&amp;'1-2) Ma cause et mon histoire'!$D$2</f>
        <v>Impact sur Santé climatique</v>
      </c>
      <c r="D2" s="62"/>
      <c r="E2" s="67" t="s">
        <v>25</v>
      </c>
      <c r="F2" s="52"/>
      <c r="G2" s="47" t="s">
        <v>26</v>
      </c>
      <c r="H2" s="48"/>
      <c r="I2" s="47" t="s">
        <v>27</v>
      </c>
      <c r="J2" s="48"/>
      <c r="K2" s="47" t="s">
        <v>28</v>
      </c>
      <c r="L2" s="48"/>
      <c r="M2" s="47" t="s">
        <v>29</v>
      </c>
      <c r="N2" s="48"/>
      <c r="O2" s="47" t="s">
        <v>30</v>
      </c>
      <c r="P2" s="48"/>
      <c r="Q2" s="47" t="s">
        <v>31</v>
      </c>
      <c r="R2" s="48"/>
      <c r="S2" s="56" t="s">
        <v>32</v>
      </c>
      <c r="T2" s="56"/>
    </row>
    <row r="3" spans="1:21" s="15" customFormat="1" x14ac:dyDescent="0.3">
      <c r="A3" s="68" t="s">
        <v>52</v>
      </c>
      <c r="B3" s="59">
        <f>'3) Réévaluation des activités'!B3:B4</f>
        <v>2935</v>
      </c>
      <c r="C3" s="26" t="s">
        <v>48</v>
      </c>
      <c r="D3" s="35" t="s">
        <v>45</v>
      </c>
      <c r="E3" s="26" t="s">
        <v>48</v>
      </c>
      <c r="F3" s="10" t="s">
        <v>45</v>
      </c>
      <c r="G3" s="10" t="s">
        <v>48</v>
      </c>
      <c r="H3" s="10" t="s">
        <v>45</v>
      </c>
      <c r="I3" s="10" t="s">
        <v>48</v>
      </c>
      <c r="J3" s="10" t="s">
        <v>45</v>
      </c>
      <c r="K3" s="10" t="s">
        <v>48</v>
      </c>
      <c r="L3" s="10" t="s">
        <v>45</v>
      </c>
      <c r="M3" s="10" t="s">
        <v>48</v>
      </c>
      <c r="N3" s="10" t="s">
        <v>45</v>
      </c>
      <c r="O3" s="10" t="s">
        <v>48</v>
      </c>
      <c r="P3" s="10" t="s">
        <v>45</v>
      </c>
      <c r="Q3" s="10" t="s">
        <v>48</v>
      </c>
      <c r="R3" s="10" t="s">
        <v>45</v>
      </c>
      <c r="S3" s="10" t="s">
        <v>48</v>
      </c>
      <c r="T3" s="10" t="s">
        <v>45</v>
      </c>
    </row>
    <row r="4" spans="1:21" s="15" customFormat="1" x14ac:dyDescent="0.3">
      <c r="A4" s="69"/>
      <c r="B4" s="60"/>
      <c r="C4" s="33">
        <f>'3) Réévaluation des activités'!C4</f>
        <v>7</v>
      </c>
      <c r="D4" s="36">
        <f>'3) Réévaluation des activités'!D4</f>
        <v>1.9591141396933562</v>
      </c>
      <c r="E4" s="33">
        <f>'3) Réévaluation des activités'!E4</f>
        <v>29</v>
      </c>
      <c r="F4" s="18">
        <f>'3) Réévaluation des activités'!F4</f>
        <v>1.2572402044293014</v>
      </c>
      <c r="G4" s="18">
        <f>'3) Réévaluation des activités'!G4</f>
        <v>14</v>
      </c>
      <c r="H4" s="18">
        <f>'3) Réévaluation des activités'!H4</f>
        <v>1.8143100511073254</v>
      </c>
      <c r="I4" s="18">
        <f>'3) Réévaluation des activités'!I4</f>
        <v>15</v>
      </c>
      <c r="J4" s="18">
        <f>'3) Réévaluation des activités'!J4</f>
        <v>1.342419080068143</v>
      </c>
      <c r="K4" s="18">
        <f>'3) Réévaluation des activités'!K4</f>
        <v>27</v>
      </c>
      <c r="L4" s="18">
        <f>'3) Réévaluation des activités'!L4</f>
        <v>1.4395229982964226</v>
      </c>
      <c r="M4" s="18">
        <f>'3) Réévaluation des activités'!M4</f>
        <v>34</v>
      </c>
      <c r="N4" s="18">
        <f>'3) Réévaluation des activités'!N4</f>
        <v>2.4275979557069851</v>
      </c>
      <c r="O4" s="18">
        <f>'3) Réévaluation des activités'!O4</f>
        <v>37</v>
      </c>
      <c r="P4" s="18">
        <f>'3) Réévaluation des activités'!P4</f>
        <v>3.5485519591141399</v>
      </c>
      <c r="Q4" s="18">
        <f>'3) Réévaluation des activités'!Q4</f>
        <v>19</v>
      </c>
      <c r="R4" s="18">
        <f>'3) Réévaluation des activités'!R4</f>
        <v>3.5229982964224869</v>
      </c>
      <c r="S4" s="18">
        <f>'3) Réévaluation des activités'!S4</f>
        <v>16</v>
      </c>
      <c r="T4" s="18">
        <f>'3) Réévaluation des activités'!T4</f>
        <v>1.0664395229982964</v>
      </c>
    </row>
    <row r="5" spans="1:21" s="15" customFormat="1" x14ac:dyDescent="0.3">
      <c r="A5" s="70"/>
      <c r="B5" s="38" t="s">
        <v>49</v>
      </c>
      <c r="C5" s="61">
        <f>'3) Réévaluation des activités'!C5:D5</f>
        <v>4</v>
      </c>
      <c r="D5" s="62"/>
      <c r="E5" s="61">
        <f>'3) Réévaluation des activités'!E5:F5</f>
        <v>8</v>
      </c>
      <c r="F5" s="48"/>
      <c r="G5" s="47">
        <f>'3) Réévaluation des activités'!G5:H5</f>
        <v>5</v>
      </c>
      <c r="H5" s="48"/>
      <c r="I5" s="47">
        <f>'3) Réévaluation des activités'!I5:J5</f>
        <v>7</v>
      </c>
      <c r="J5" s="48"/>
      <c r="K5" s="47">
        <f>'3) Réévaluation des activités'!K5:L5</f>
        <v>6</v>
      </c>
      <c r="L5" s="48"/>
      <c r="M5" s="47">
        <f>'3) Réévaluation des activités'!M5:N5</f>
        <v>3</v>
      </c>
      <c r="N5" s="48"/>
      <c r="O5" s="47">
        <f>'3) Réévaluation des activités'!O5:P5</f>
        <v>1</v>
      </c>
      <c r="P5" s="48"/>
      <c r="Q5" s="47">
        <f>'3) Réévaluation des activités'!Q5:R5</f>
        <v>2</v>
      </c>
      <c r="R5" s="48"/>
      <c r="S5" s="47">
        <f>'3) Réévaluation des activités'!S5:T5</f>
        <v>9</v>
      </c>
      <c r="T5" s="48"/>
    </row>
    <row r="6" spans="1:21" s="15" customFormat="1" x14ac:dyDescent="0.3">
      <c r="A6" s="53" t="s">
        <v>70</v>
      </c>
      <c r="B6" s="59">
        <f>SUM(B9:B115)</f>
        <v>8170</v>
      </c>
      <c r="C6" s="26" t="s">
        <v>48</v>
      </c>
      <c r="D6" s="35" t="s">
        <v>45</v>
      </c>
      <c r="E6" s="26" t="s">
        <v>48</v>
      </c>
      <c r="F6" s="10" t="s">
        <v>45</v>
      </c>
      <c r="G6" s="10" t="s">
        <v>48</v>
      </c>
      <c r="H6" s="10" t="s">
        <v>45</v>
      </c>
      <c r="I6" s="10" t="s">
        <v>48</v>
      </c>
      <c r="J6" s="10" t="s">
        <v>45</v>
      </c>
      <c r="K6" s="10" t="s">
        <v>48</v>
      </c>
      <c r="L6" s="10" t="s">
        <v>45</v>
      </c>
      <c r="M6" s="10" t="s">
        <v>48</v>
      </c>
      <c r="N6" s="10" t="s">
        <v>45</v>
      </c>
      <c r="O6" s="10" t="s">
        <v>48</v>
      </c>
      <c r="P6" s="10" t="s">
        <v>45</v>
      </c>
      <c r="Q6" s="10" t="s">
        <v>48</v>
      </c>
      <c r="R6" s="10" t="s">
        <v>45</v>
      </c>
      <c r="S6" s="10" t="s">
        <v>48</v>
      </c>
      <c r="T6" s="10" t="s">
        <v>45</v>
      </c>
    </row>
    <row r="7" spans="1:21" s="15" customFormat="1" x14ac:dyDescent="0.3">
      <c r="A7" s="54"/>
      <c r="B7" s="60"/>
      <c r="C7" s="33">
        <f>SUM(C9:C115)</f>
        <v>55</v>
      </c>
      <c r="D7" s="36">
        <f t="shared" ref="D7:T7" si="0">SUM(D9:D115)</f>
        <v>3.622154222766218</v>
      </c>
      <c r="E7" s="33">
        <f t="shared" si="0"/>
        <v>41</v>
      </c>
      <c r="F7" s="18">
        <f t="shared" si="0"/>
        <v>0.52631578947368429</v>
      </c>
      <c r="G7" s="18">
        <f t="shared" si="0"/>
        <v>25</v>
      </c>
      <c r="H7" s="18">
        <f t="shared" si="0"/>
        <v>3.2526315789473692</v>
      </c>
      <c r="I7" s="18">
        <f t="shared" si="0"/>
        <v>43</v>
      </c>
      <c r="J7" s="18">
        <f t="shared" si="0"/>
        <v>3.2577723378212977</v>
      </c>
      <c r="K7" s="18">
        <f t="shared" si="0"/>
        <v>41</v>
      </c>
      <c r="L7" s="18">
        <f t="shared" si="0"/>
        <v>2.1004895960832313</v>
      </c>
      <c r="M7" s="18">
        <f t="shared" si="0"/>
        <v>72</v>
      </c>
      <c r="N7" s="18">
        <f t="shared" si="0"/>
        <v>3.5279069767441866</v>
      </c>
      <c r="O7" s="18">
        <f t="shared" si="0"/>
        <v>67</v>
      </c>
      <c r="P7" s="18">
        <f t="shared" si="0"/>
        <v>4.1167686658506737</v>
      </c>
      <c r="Q7" s="18">
        <f t="shared" si="0"/>
        <v>43</v>
      </c>
      <c r="R7" s="18">
        <f t="shared" si="0"/>
        <v>3.9226438188494495</v>
      </c>
      <c r="S7" s="18">
        <f t="shared" si="0"/>
        <v>31</v>
      </c>
      <c r="T7" s="18">
        <f t="shared" si="0"/>
        <v>2.2465116279069766</v>
      </c>
    </row>
    <row r="8" spans="1:21" s="15" customFormat="1" x14ac:dyDescent="0.3">
      <c r="A8" s="55"/>
      <c r="B8" s="38" t="s">
        <v>49</v>
      </c>
      <c r="C8" s="61">
        <f>RANK(D7,($D7,$F7,$H7,$J7,$L7,$N7,$P7,$R7,$T7),0)</f>
        <v>3</v>
      </c>
      <c r="D8" s="62"/>
      <c r="E8" s="61">
        <f>RANK(F7,($D7,$F7,$H7,$J7,$L7,$N7,$P7,$R7,$T7),0)</f>
        <v>9</v>
      </c>
      <c r="F8" s="48"/>
      <c r="G8" s="47">
        <f>RANK(H7,($D7,$F7,$H7,$J7,$L7,$N7,$P7,$R7,$T7),0)</f>
        <v>6</v>
      </c>
      <c r="H8" s="48"/>
      <c r="I8" s="47">
        <f>RANK(J7,($D7,$F7,$H7,$J7,$L7,$N7,$P7,$R7,$T7),0)</f>
        <v>5</v>
      </c>
      <c r="J8" s="48"/>
      <c r="K8" s="47">
        <f>RANK(L7,($D7,$F7,$H7,$J7,$L7,$N7,$P7,$R7,$T7),0)</f>
        <v>8</v>
      </c>
      <c r="L8" s="48"/>
      <c r="M8" s="47">
        <f>RANK(N7,($D7,$F7,$H7,$J7,$L7,$N7,$P7,$R7,$T7),0)</f>
        <v>4</v>
      </c>
      <c r="N8" s="48"/>
      <c r="O8" s="47">
        <f>RANK(P7,($D7,$F7,$H7,$J7,$L7,$N7,$P7,$R7,$T7),0)</f>
        <v>1</v>
      </c>
      <c r="P8" s="48"/>
      <c r="Q8" s="47">
        <f>RANK(R7,($D7,$F7,$H7,$J7,$L7,$N7,$P7,$R7,$T7),0)</f>
        <v>2</v>
      </c>
      <c r="R8" s="48"/>
      <c r="S8" s="47">
        <f>RANK(T7,($D7,$F7,$H7,$J7,$L7,$N7,$P7,$R7,$T7),0)</f>
        <v>7</v>
      </c>
      <c r="T8" s="48"/>
      <c r="U8" s="31" t="s">
        <v>193</v>
      </c>
    </row>
    <row r="9" spans="1:21" x14ac:dyDescent="0.3">
      <c r="A9" s="16" t="s">
        <v>46</v>
      </c>
      <c r="B9" s="39">
        <v>100</v>
      </c>
      <c r="C9" s="32"/>
      <c r="D9" s="34" t="str">
        <f>IF(C9&lt;&gt;"",$B9/$B$6*C9,"")</f>
        <v/>
      </c>
      <c r="E9" s="32">
        <v>8</v>
      </c>
      <c r="F9" s="19">
        <f>IF(E9&lt;&gt;"",$B9/$B$6*E9,"")</f>
        <v>9.7919216646266835E-2</v>
      </c>
      <c r="G9" s="16"/>
      <c r="H9" s="19" t="str">
        <f>IF(G9&lt;&gt;"",$B9/$B$6*G9,"")</f>
        <v/>
      </c>
      <c r="I9" s="16"/>
      <c r="J9" s="19" t="str">
        <f>IF(I9&lt;&gt;"",$B9/$B$6*I9,"")</f>
        <v/>
      </c>
      <c r="K9" s="16">
        <v>5</v>
      </c>
      <c r="L9" s="19">
        <f>IF(K9&lt;&gt;"",$B9/$B$6*K9,"")</f>
        <v>6.1199510403916774E-2</v>
      </c>
      <c r="M9" s="16"/>
      <c r="N9" s="19" t="str">
        <f>IF(M9&lt;&gt;"",$B9/$B$6*M9,"")</f>
        <v/>
      </c>
      <c r="O9" s="16"/>
      <c r="P9" s="19" t="str">
        <f>IF(O9&lt;&gt;"",$B9/$B$6*O9,"")</f>
        <v/>
      </c>
      <c r="Q9" s="16"/>
      <c r="R9" s="19" t="str">
        <f>IF(Q9&lt;&gt;"",$B9/$B$6*Q9,"")</f>
        <v/>
      </c>
      <c r="S9" s="16"/>
      <c r="T9" s="19" t="str">
        <f>IF(S9&lt;&gt;"",$B9/$B$6*S9,"")</f>
        <v/>
      </c>
      <c r="U9" s="30">
        <f>SUM(C9:T9)</f>
        <v>13.159118727050183</v>
      </c>
    </row>
    <row r="10" spans="1:21" x14ac:dyDescent="0.3">
      <c r="A10" s="16" t="s">
        <v>64</v>
      </c>
      <c r="B10" s="39">
        <v>200</v>
      </c>
      <c r="C10" s="32">
        <v>1</v>
      </c>
      <c r="D10" s="34">
        <f t="shared" ref="D10:F32" si="1">IF(C10&lt;&gt;"",$B10/$B$6*C10,"")</f>
        <v>2.4479804161566709E-2</v>
      </c>
      <c r="E10" s="32">
        <v>10</v>
      </c>
      <c r="F10" s="19">
        <f t="shared" si="1"/>
        <v>0.24479804161566709</v>
      </c>
      <c r="G10" s="16"/>
      <c r="H10" s="19" t="str">
        <f t="shared" ref="H10" si="2">IF(G10&lt;&gt;"",$B10/$B$6*G10,"")</f>
        <v/>
      </c>
      <c r="I10" s="16"/>
      <c r="J10" s="19" t="str">
        <f t="shared" ref="J10" si="3">IF(I10&lt;&gt;"",$B10/$B$6*I10,"")</f>
        <v/>
      </c>
      <c r="K10" s="16">
        <v>4</v>
      </c>
      <c r="L10" s="19">
        <f t="shared" ref="L10" si="4">IF(K10&lt;&gt;"",$B10/$B$6*K10,"")</f>
        <v>9.7919216646266835E-2</v>
      </c>
      <c r="M10" s="16">
        <v>3</v>
      </c>
      <c r="N10" s="19">
        <f t="shared" ref="N10" si="5">IF(M10&lt;&gt;"",$B10/$B$6*M10,"")</f>
        <v>7.3439412484700123E-2</v>
      </c>
      <c r="O10" s="16"/>
      <c r="P10" s="19" t="str">
        <f t="shared" ref="P10" si="6">IF(O10&lt;&gt;"",$B10/$B$6*O10,"")</f>
        <v/>
      </c>
      <c r="Q10" s="16"/>
      <c r="R10" s="19" t="str">
        <f t="shared" ref="R10" si="7">IF(Q10&lt;&gt;"",$B10/$B$6*Q10,"")</f>
        <v/>
      </c>
      <c r="S10" s="16"/>
      <c r="T10" s="19" t="str">
        <f t="shared" ref="T10" si="8">IF(S10&lt;&gt;"",$B10/$B$6*S10,"")</f>
        <v/>
      </c>
      <c r="U10" s="30">
        <f t="shared" ref="U10:U32" si="9">SUM(C10:T10)</f>
        <v>18.440636474908199</v>
      </c>
    </row>
    <row r="11" spans="1:21" x14ac:dyDescent="0.3">
      <c r="A11" s="16" t="s">
        <v>37</v>
      </c>
      <c r="B11" s="39">
        <v>50</v>
      </c>
      <c r="C11" s="32"/>
      <c r="D11" s="34" t="str">
        <f t="shared" si="1"/>
        <v/>
      </c>
      <c r="E11" s="32"/>
      <c r="F11" s="19" t="str">
        <f t="shared" si="1"/>
        <v/>
      </c>
      <c r="G11" s="16">
        <v>2</v>
      </c>
      <c r="H11" s="19">
        <f t="shared" ref="H11" si="10">IF(G11&lt;&gt;"",$B11/$B$6*G11,"")</f>
        <v>1.2239902080783354E-2</v>
      </c>
      <c r="I11" s="16"/>
      <c r="J11" s="19" t="str">
        <f t="shared" ref="J11" si="11">IF(I11&lt;&gt;"",$B11/$B$6*I11,"")</f>
        <v/>
      </c>
      <c r="K11" s="16"/>
      <c r="L11" s="19" t="str">
        <f t="shared" ref="L11" si="12">IF(K11&lt;&gt;"",$B11/$B$6*K11,"")</f>
        <v/>
      </c>
      <c r="M11" s="16">
        <v>5</v>
      </c>
      <c r="N11" s="19">
        <f t="shared" ref="N11" si="13">IF(M11&lt;&gt;"",$B11/$B$6*M11,"")</f>
        <v>3.0599755201958387E-2</v>
      </c>
      <c r="O11" s="16">
        <v>6</v>
      </c>
      <c r="P11" s="19">
        <f t="shared" ref="P11" si="14">IF(O11&lt;&gt;"",$B11/$B$6*O11,"")</f>
        <v>3.6719706242350061E-2</v>
      </c>
      <c r="Q11" s="16"/>
      <c r="R11" s="19" t="str">
        <f t="shared" ref="R11" si="15">IF(Q11&lt;&gt;"",$B11/$B$6*Q11,"")</f>
        <v/>
      </c>
      <c r="S11" s="16"/>
      <c r="T11" s="19" t="str">
        <f t="shared" ref="T11" si="16">IF(S11&lt;&gt;"",$B11/$B$6*S11,"")</f>
        <v/>
      </c>
      <c r="U11" s="30">
        <f t="shared" si="9"/>
        <v>13.079559363525091</v>
      </c>
    </row>
    <row r="12" spans="1:21" x14ac:dyDescent="0.3">
      <c r="A12" s="16" t="s">
        <v>38</v>
      </c>
      <c r="B12" s="39">
        <v>100</v>
      </c>
      <c r="C12" s="32"/>
      <c r="D12" s="34" t="str">
        <f t="shared" si="1"/>
        <v/>
      </c>
      <c r="E12" s="32"/>
      <c r="F12" s="19" t="str">
        <f t="shared" si="1"/>
        <v/>
      </c>
      <c r="G12" s="16">
        <v>1</v>
      </c>
      <c r="H12" s="19">
        <f t="shared" ref="H12" si="17">IF(G12&lt;&gt;"",$B12/$B$6*G12,"")</f>
        <v>1.2239902080783354E-2</v>
      </c>
      <c r="I12" s="16"/>
      <c r="J12" s="19" t="str">
        <f t="shared" ref="J12" si="18">IF(I12&lt;&gt;"",$B12/$B$6*I12,"")</f>
        <v/>
      </c>
      <c r="K12" s="16"/>
      <c r="L12" s="19" t="str">
        <f t="shared" ref="L12" si="19">IF(K12&lt;&gt;"",$B12/$B$6*K12,"")</f>
        <v/>
      </c>
      <c r="M12" s="16">
        <v>4</v>
      </c>
      <c r="N12" s="19">
        <f t="shared" ref="N12" si="20">IF(M12&lt;&gt;"",$B12/$B$6*M12,"")</f>
        <v>4.8959608323133418E-2</v>
      </c>
      <c r="O12" s="16">
        <v>5</v>
      </c>
      <c r="P12" s="19">
        <f t="shared" ref="P12" si="21">IF(O12&lt;&gt;"",$B12/$B$6*O12,"")</f>
        <v>6.1199510403916774E-2</v>
      </c>
      <c r="Q12" s="16"/>
      <c r="R12" s="19" t="str">
        <f t="shared" ref="R12" si="22">IF(Q12&lt;&gt;"",$B12/$B$6*Q12,"")</f>
        <v/>
      </c>
      <c r="S12" s="16"/>
      <c r="T12" s="19" t="str">
        <f t="shared" ref="T12" si="23">IF(S12&lt;&gt;"",$B12/$B$6*S12,"")</f>
        <v/>
      </c>
      <c r="U12" s="30">
        <f t="shared" si="9"/>
        <v>10.122399020807833</v>
      </c>
    </row>
    <row r="13" spans="1:21" x14ac:dyDescent="0.3">
      <c r="A13" s="16" t="s">
        <v>61</v>
      </c>
      <c r="B13" s="39">
        <f>2*5*47</f>
        <v>470</v>
      </c>
      <c r="C13" s="32"/>
      <c r="D13" s="34" t="str">
        <f t="shared" si="1"/>
        <v/>
      </c>
      <c r="E13" s="32"/>
      <c r="F13" s="19" t="str">
        <f t="shared" si="1"/>
        <v/>
      </c>
      <c r="G13" s="16">
        <v>1</v>
      </c>
      <c r="H13" s="19">
        <f t="shared" ref="H13" si="24">IF(G13&lt;&gt;"",$B13/$B$6*G13,"")</f>
        <v>5.7527539779681759E-2</v>
      </c>
      <c r="I13" s="16"/>
      <c r="J13" s="19" t="str">
        <f t="shared" ref="J13" si="25">IF(I13&lt;&gt;"",$B13/$B$6*I13,"")</f>
        <v/>
      </c>
      <c r="K13" s="16"/>
      <c r="L13" s="19" t="str">
        <f t="shared" ref="L13" si="26">IF(K13&lt;&gt;"",$B13/$B$6*K13,"")</f>
        <v/>
      </c>
      <c r="M13" s="16">
        <v>5</v>
      </c>
      <c r="N13" s="19">
        <f t="shared" ref="N13" si="27">IF(M13&lt;&gt;"",$B13/$B$6*M13,"")</f>
        <v>0.28763769889840879</v>
      </c>
      <c r="O13" s="16">
        <v>5</v>
      </c>
      <c r="P13" s="19">
        <f t="shared" ref="P13" si="28">IF(O13&lt;&gt;"",$B13/$B$6*O13,"")</f>
        <v>0.28763769889840879</v>
      </c>
      <c r="Q13" s="16"/>
      <c r="R13" s="19" t="str">
        <f t="shared" ref="R13" si="29">IF(Q13&lt;&gt;"",$B13/$B$6*Q13,"")</f>
        <v/>
      </c>
      <c r="S13" s="16"/>
      <c r="T13" s="19" t="str">
        <f t="shared" ref="T13" si="30">IF(S13&lt;&gt;"",$B13/$B$6*S13,"")</f>
        <v/>
      </c>
      <c r="U13" s="30">
        <f t="shared" si="9"/>
        <v>11.6328029375765</v>
      </c>
    </row>
    <row r="14" spans="1:21" x14ac:dyDescent="0.3">
      <c r="A14" s="16" t="s">
        <v>53</v>
      </c>
      <c r="B14" s="39">
        <v>100</v>
      </c>
      <c r="C14" s="32">
        <v>7</v>
      </c>
      <c r="D14" s="34">
        <f t="shared" si="1"/>
        <v>8.5679314565483486E-2</v>
      </c>
      <c r="E14" s="32"/>
      <c r="F14" s="19" t="str">
        <f t="shared" si="1"/>
        <v/>
      </c>
      <c r="G14" s="16"/>
      <c r="H14" s="19" t="str">
        <f t="shared" ref="H14" si="31">IF(G14&lt;&gt;"",$B14/$B$6*G14,"")</f>
        <v/>
      </c>
      <c r="I14" s="16"/>
      <c r="J14" s="19" t="str">
        <f t="shared" ref="J14" si="32">IF(I14&lt;&gt;"",$B14/$B$6*I14,"")</f>
        <v/>
      </c>
      <c r="K14" s="16"/>
      <c r="L14" s="19" t="str">
        <f t="shared" ref="L14" si="33">IF(K14&lt;&gt;"",$B14/$B$6*K14,"")</f>
        <v/>
      </c>
      <c r="M14" s="16">
        <v>8</v>
      </c>
      <c r="N14" s="19">
        <f t="shared" ref="N14" si="34">IF(M14&lt;&gt;"",$B14/$B$6*M14,"")</f>
        <v>9.7919216646266835E-2</v>
      </c>
      <c r="O14" s="16"/>
      <c r="P14" s="19" t="str">
        <f t="shared" ref="P14" si="35">IF(O14&lt;&gt;"",$B14/$B$6*O14,"")</f>
        <v/>
      </c>
      <c r="Q14" s="16">
        <v>2</v>
      </c>
      <c r="R14" s="19">
        <f t="shared" ref="R14" si="36">IF(Q14&lt;&gt;"",$B14/$B$6*Q14,"")</f>
        <v>2.4479804161566709E-2</v>
      </c>
      <c r="S14" s="16">
        <v>1</v>
      </c>
      <c r="T14" s="19">
        <f t="shared" ref="T14" si="37">IF(S14&lt;&gt;"",$B14/$B$6*S14,"")</f>
        <v>1.2239902080783354E-2</v>
      </c>
      <c r="U14" s="30">
        <f t="shared" si="9"/>
        <v>18.220318237454098</v>
      </c>
    </row>
    <row r="15" spans="1:21" x14ac:dyDescent="0.3">
      <c r="A15" s="16" t="s">
        <v>44</v>
      </c>
      <c r="B15" s="39">
        <v>47</v>
      </c>
      <c r="C15" s="32"/>
      <c r="D15" s="34" t="str">
        <f t="shared" si="1"/>
        <v/>
      </c>
      <c r="E15" s="32"/>
      <c r="F15" s="19" t="str">
        <f t="shared" si="1"/>
        <v/>
      </c>
      <c r="G15" s="16">
        <v>2</v>
      </c>
      <c r="H15" s="19">
        <f t="shared" ref="H15" si="38">IF(G15&lt;&gt;"",$B15/$B$6*G15,"")</f>
        <v>1.1505507955936353E-2</v>
      </c>
      <c r="I15" s="16">
        <v>2</v>
      </c>
      <c r="J15" s="19">
        <f t="shared" ref="J15" si="39">IF(I15&lt;&gt;"",$B15/$B$6*I15,"")</f>
        <v>1.1505507955936353E-2</v>
      </c>
      <c r="K15" s="16">
        <v>1</v>
      </c>
      <c r="L15" s="19">
        <f t="shared" ref="L15" si="40">IF(K15&lt;&gt;"",$B15/$B$6*K15,"")</f>
        <v>5.7527539779681763E-3</v>
      </c>
      <c r="M15" s="16">
        <v>-5</v>
      </c>
      <c r="N15" s="19">
        <f t="shared" ref="N15" si="41">IF(M15&lt;&gt;"",$B15/$B$6*M15,"")</f>
        <v>-2.8763769889840883E-2</v>
      </c>
      <c r="O15" s="16">
        <v>3</v>
      </c>
      <c r="P15" s="19">
        <f t="shared" ref="P15" si="42">IF(O15&lt;&gt;"",$B15/$B$6*O15,"")</f>
        <v>1.7258261933904527E-2</v>
      </c>
      <c r="Q15" s="16">
        <v>5</v>
      </c>
      <c r="R15" s="19">
        <f t="shared" ref="R15" si="43">IF(Q15&lt;&gt;"",$B15/$B$6*Q15,"")</f>
        <v>2.8763769889840883E-2</v>
      </c>
      <c r="S15" s="16">
        <v>1</v>
      </c>
      <c r="T15" s="19">
        <f t="shared" ref="T15" si="44">IF(S15&lt;&gt;"",$B15/$B$6*S15,"")</f>
        <v>5.7527539779681763E-3</v>
      </c>
      <c r="U15" s="30">
        <f t="shared" si="9"/>
        <v>9.0517747858017117</v>
      </c>
    </row>
    <row r="16" spans="1:21" x14ac:dyDescent="0.3">
      <c r="A16" s="16" t="s">
        <v>54</v>
      </c>
      <c r="B16" s="39">
        <v>1800</v>
      </c>
      <c r="C16" s="32">
        <v>8</v>
      </c>
      <c r="D16" s="34">
        <f t="shared" si="1"/>
        <v>1.7625458996328029</v>
      </c>
      <c r="E16" s="32"/>
      <c r="F16" s="19" t="str">
        <f t="shared" si="1"/>
        <v/>
      </c>
      <c r="G16" s="16">
        <v>4</v>
      </c>
      <c r="H16" s="19">
        <f t="shared" ref="H16" si="45">IF(G16&lt;&gt;"",$B16/$B$6*G16,"")</f>
        <v>0.88127294981640147</v>
      </c>
      <c r="I16" s="16">
        <v>2</v>
      </c>
      <c r="J16" s="19">
        <f t="shared" ref="J16" si="46">IF(I16&lt;&gt;"",$B16/$B$6*I16,"")</f>
        <v>0.44063647490820074</v>
      </c>
      <c r="K16" s="16">
        <v>2</v>
      </c>
      <c r="L16" s="19">
        <f t="shared" ref="L16" si="47">IF(K16&lt;&gt;"",$B16/$B$6*K16,"")</f>
        <v>0.44063647490820074</v>
      </c>
      <c r="M16" s="16">
        <v>6</v>
      </c>
      <c r="N16" s="19">
        <f t="shared" ref="N16" si="48">IF(M16&lt;&gt;"",$B16/$B$6*M16,"")</f>
        <v>1.3219094247246022</v>
      </c>
      <c r="O16" s="16">
        <v>6</v>
      </c>
      <c r="P16" s="19">
        <f t="shared" ref="P16" si="49">IF(O16&lt;&gt;"",$B16/$B$6*O16,"")</f>
        <v>1.3219094247246022</v>
      </c>
      <c r="Q16" s="16">
        <v>8</v>
      </c>
      <c r="R16" s="19">
        <f t="shared" ref="R16" si="50">IF(Q16&lt;&gt;"",$B16/$B$6*Q16,"")</f>
        <v>1.7625458996328029</v>
      </c>
      <c r="S16" s="16">
        <v>5</v>
      </c>
      <c r="T16" s="19">
        <f t="shared" ref="T16" si="51">IF(S16&lt;&gt;"",$B16/$B$6*S16,"")</f>
        <v>1.1015911872705018</v>
      </c>
      <c r="U16" s="30">
        <f t="shared" si="9"/>
        <v>50.033047735618112</v>
      </c>
    </row>
    <row r="17" spans="1:21" s="15" customFormat="1" ht="28.8" x14ac:dyDescent="0.3">
      <c r="A17" s="12" t="s">
        <v>71</v>
      </c>
      <c r="B17" s="40">
        <f>8*47</f>
        <v>376</v>
      </c>
      <c r="C17" s="28">
        <v>8</v>
      </c>
      <c r="D17" s="34">
        <f t="shared" si="1"/>
        <v>0.36817625458996328</v>
      </c>
      <c r="E17" s="28"/>
      <c r="F17" s="19" t="str">
        <f t="shared" si="1"/>
        <v/>
      </c>
      <c r="G17" s="12"/>
      <c r="H17" s="19" t="str">
        <f t="shared" ref="H17" si="52">IF(G17&lt;&gt;"",$B17/$B$6*G17,"")</f>
        <v/>
      </c>
      <c r="I17" s="13">
        <v>2</v>
      </c>
      <c r="J17" s="19">
        <f t="shared" ref="J17" si="53">IF(I17&lt;&gt;"",$B17/$B$6*I17,"")</f>
        <v>9.204406364749082E-2</v>
      </c>
      <c r="K17" s="12">
        <v>2</v>
      </c>
      <c r="L17" s="19">
        <f t="shared" ref="L17" si="54">IF(K17&lt;&gt;"",$B17/$B$6*K17,"")</f>
        <v>9.204406364749082E-2</v>
      </c>
      <c r="M17" s="12">
        <v>8</v>
      </c>
      <c r="N17" s="19">
        <f t="shared" ref="N17" si="55">IF(M17&lt;&gt;"",$B17/$B$6*M17,"")</f>
        <v>0.36817625458996328</v>
      </c>
      <c r="O17" s="16">
        <v>3</v>
      </c>
      <c r="P17" s="19">
        <f t="shared" ref="P17" si="56">IF(O17&lt;&gt;"",$B17/$B$6*O17,"")</f>
        <v>0.13806609547123622</v>
      </c>
      <c r="Q17" s="12">
        <v>4</v>
      </c>
      <c r="R17" s="19">
        <f t="shared" ref="R17" si="57">IF(Q17&lt;&gt;"",$B17/$B$6*Q17,"")</f>
        <v>0.18408812729498164</v>
      </c>
      <c r="S17" s="12">
        <v>2</v>
      </c>
      <c r="T17" s="19">
        <f t="shared" ref="T17" si="58">IF(S17&lt;&gt;"",$B17/$B$6*S17,"")</f>
        <v>9.204406364749082E-2</v>
      </c>
      <c r="U17" s="30">
        <f t="shared" si="9"/>
        <v>30.334638922888615</v>
      </c>
    </row>
    <row r="18" spans="1:21" s="15" customFormat="1" x14ac:dyDescent="0.3">
      <c r="A18" s="13" t="s">
        <v>66</v>
      </c>
      <c r="B18" s="40">
        <f>4*47</f>
        <v>188</v>
      </c>
      <c r="C18" s="28">
        <v>5</v>
      </c>
      <c r="D18" s="34">
        <f t="shared" si="1"/>
        <v>0.11505507955936353</v>
      </c>
      <c r="E18" s="28"/>
      <c r="F18" s="19" t="str">
        <f t="shared" si="1"/>
        <v/>
      </c>
      <c r="G18" s="13"/>
      <c r="H18" s="19" t="str">
        <f t="shared" ref="H18" si="59">IF(G18&lt;&gt;"",$B18/$B$6*G18,"")</f>
        <v/>
      </c>
      <c r="I18" s="13">
        <v>1</v>
      </c>
      <c r="J18" s="19">
        <f t="shared" ref="J18" si="60">IF(I18&lt;&gt;"",$B18/$B$6*I18,"")</f>
        <v>2.3011015911872705E-2</v>
      </c>
      <c r="K18" s="13">
        <v>1</v>
      </c>
      <c r="L18" s="19">
        <f t="shared" ref="L18" si="61">IF(K18&lt;&gt;"",$B18/$B$6*K18,"")</f>
        <v>2.3011015911872705E-2</v>
      </c>
      <c r="M18" s="13">
        <v>5</v>
      </c>
      <c r="N18" s="19">
        <f t="shared" ref="N18" si="62">IF(M18&lt;&gt;"",$B18/$B$6*M18,"")</f>
        <v>0.11505507955936353</v>
      </c>
      <c r="O18" s="16">
        <v>3</v>
      </c>
      <c r="P18" s="19">
        <f t="shared" ref="P18" si="63">IF(O18&lt;&gt;"",$B18/$B$6*O18,"")</f>
        <v>6.9033047735618108E-2</v>
      </c>
      <c r="Q18" s="13">
        <v>3</v>
      </c>
      <c r="R18" s="19">
        <f t="shared" ref="R18" si="64">IF(Q18&lt;&gt;"",$B18/$B$6*Q18,"")</f>
        <v>6.9033047735618108E-2</v>
      </c>
      <c r="S18" s="13">
        <v>2</v>
      </c>
      <c r="T18" s="19">
        <f t="shared" ref="T18" si="65">IF(S18&lt;&gt;"",$B18/$B$6*S18,"")</f>
        <v>4.602203182374541E-2</v>
      </c>
      <c r="U18" s="30">
        <f t="shared" si="9"/>
        <v>20.460220318237457</v>
      </c>
    </row>
    <row r="19" spans="1:21" s="15" customFormat="1" ht="28.8" x14ac:dyDescent="0.3">
      <c r="A19" s="12" t="s">
        <v>65</v>
      </c>
      <c r="B19" s="40">
        <f>8*47</f>
        <v>376</v>
      </c>
      <c r="C19" s="28">
        <v>10</v>
      </c>
      <c r="D19" s="34">
        <f t="shared" si="1"/>
        <v>0.46022031823745413</v>
      </c>
      <c r="E19" s="28"/>
      <c r="F19" s="19" t="str">
        <f t="shared" si="1"/>
        <v/>
      </c>
      <c r="G19" s="12"/>
      <c r="H19" s="19" t="str">
        <f t="shared" ref="H19" si="66">IF(G19&lt;&gt;"",$B19/$B$6*G19,"")</f>
        <v/>
      </c>
      <c r="I19" s="13">
        <v>2</v>
      </c>
      <c r="J19" s="19">
        <f t="shared" ref="J19" si="67">IF(I19&lt;&gt;"",$B19/$B$6*I19,"")</f>
        <v>9.204406364749082E-2</v>
      </c>
      <c r="K19" s="12">
        <v>3</v>
      </c>
      <c r="L19" s="19">
        <f t="shared" ref="L19" si="68">IF(K19&lt;&gt;"",$B19/$B$6*K19,"")</f>
        <v>0.13806609547123622</v>
      </c>
      <c r="M19" s="12">
        <v>10</v>
      </c>
      <c r="N19" s="19">
        <f t="shared" ref="N19" si="69">IF(M19&lt;&gt;"",$B19/$B$6*M19,"")</f>
        <v>0.46022031823745413</v>
      </c>
      <c r="O19" s="16">
        <v>8</v>
      </c>
      <c r="P19" s="19">
        <f t="shared" ref="P19" si="70">IF(O19&lt;&gt;"",$B19/$B$6*O19,"")</f>
        <v>0.36817625458996328</v>
      </c>
      <c r="Q19" s="12">
        <v>10</v>
      </c>
      <c r="R19" s="19">
        <f t="shared" ref="R19" si="71">IF(Q19&lt;&gt;"",$B19/$B$6*Q19,"")</f>
        <v>0.46022031823745413</v>
      </c>
      <c r="S19" s="12">
        <v>5</v>
      </c>
      <c r="T19" s="19">
        <f t="shared" ref="T19" si="72">IF(S19&lt;&gt;"",$B19/$B$6*S19,"")</f>
        <v>0.23011015911872706</v>
      </c>
      <c r="U19" s="30">
        <f t="shared" si="9"/>
        <v>50.209057527539777</v>
      </c>
    </row>
    <row r="20" spans="1:21" x14ac:dyDescent="0.3">
      <c r="A20" s="16" t="s">
        <v>34</v>
      </c>
      <c r="B20" s="39">
        <v>50</v>
      </c>
      <c r="C20" s="32"/>
      <c r="D20" s="34" t="str">
        <f t="shared" si="1"/>
        <v/>
      </c>
      <c r="E20" s="32"/>
      <c r="F20" s="19" t="str">
        <f t="shared" si="1"/>
        <v/>
      </c>
      <c r="G20" s="16">
        <v>1</v>
      </c>
      <c r="H20" s="19">
        <f t="shared" ref="H20" si="73">IF(G20&lt;&gt;"",$B20/$B$6*G20,"")</f>
        <v>6.1199510403916772E-3</v>
      </c>
      <c r="I20" s="16">
        <v>1</v>
      </c>
      <c r="J20" s="19">
        <f t="shared" ref="J20" si="74">IF(I20&lt;&gt;"",$B20/$B$6*I20,"")</f>
        <v>6.1199510403916772E-3</v>
      </c>
      <c r="K20" s="16">
        <v>1</v>
      </c>
      <c r="L20" s="19">
        <f t="shared" ref="L20" si="75">IF(K20&lt;&gt;"",$B20/$B$6*K20,"")</f>
        <v>6.1199510403916772E-3</v>
      </c>
      <c r="M20" s="16">
        <v>5</v>
      </c>
      <c r="N20" s="19">
        <f t="shared" ref="N20" si="76">IF(M20&lt;&gt;"",$B20/$B$6*M20,"")</f>
        <v>3.0599755201958387E-2</v>
      </c>
      <c r="O20" s="16">
        <v>5</v>
      </c>
      <c r="P20" s="19">
        <f t="shared" ref="P20" si="77">IF(O20&lt;&gt;"",$B20/$B$6*O20,"")</f>
        <v>3.0599755201958387E-2</v>
      </c>
      <c r="Q20" s="16">
        <v>3</v>
      </c>
      <c r="R20" s="19">
        <f t="shared" ref="R20" si="78">IF(Q20&lt;&gt;"",$B20/$B$6*Q20,"")</f>
        <v>1.8359853121175031E-2</v>
      </c>
      <c r="S20" s="16">
        <v>1</v>
      </c>
      <c r="T20" s="19">
        <f t="shared" ref="T20" si="79">IF(S20&lt;&gt;"",$B20/$B$6*S20,"")</f>
        <v>6.1199510403916772E-3</v>
      </c>
      <c r="U20" s="30">
        <f t="shared" si="9"/>
        <v>17.104039167686661</v>
      </c>
    </row>
    <row r="21" spans="1:21" s="15" customFormat="1" x14ac:dyDescent="0.3">
      <c r="A21" s="12" t="s">
        <v>62</v>
      </c>
      <c r="B21" s="40">
        <f>39*47</f>
        <v>1833</v>
      </c>
      <c r="C21" s="28">
        <v>5</v>
      </c>
      <c r="D21" s="34">
        <f t="shared" si="1"/>
        <v>1.1217870257037945</v>
      </c>
      <c r="E21" s="28"/>
      <c r="F21" s="19" t="str">
        <f t="shared" si="1"/>
        <v/>
      </c>
      <c r="G21" s="12">
        <v>10</v>
      </c>
      <c r="H21" s="19">
        <f t="shared" ref="H21" si="80">IF(G21&lt;&gt;"",$B21/$B$6*G21,"")</f>
        <v>2.243574051407589</v>
      </c>
      <c r="I21" s="12"/>
      <c r="J21" s="19" t="str">
        <f t="shared" ref="J21" si="81">IF(I21&lt;&gt;"",$B21/$B$6*I21,"")</f>
        <v/>
      </c>
      <c r="K21" s="12">
        <v>2</v>
      </c>
      <c r="L21" s="19">
        <f t="shared" ref="L21" si="82">IF(K21&lt;&gt;"",$B21/$B$6*K21,"")</f>
        <v>0.44871481028151777</v>
      </c>
      <c r="M21" s="12"/>
      <c r="N21" s="19" t="str">
        <f t="shared" ref="N21" si="83">IF(M21&lt;&gt;"",$B21/$B$6*M21,"")</f>
        <v/>
      </c>
      <c r="O21" s="12">
        <v>1</v>
      </c>
      <c r="P21" s="19">
        <f t="shared" ref="P21" si="84">IF(O21&lt;&gt;"",$B21/$B$6*O21,"")</f>
        <v>0.22435740514075889</v>
      </c>
      <c r="Q21" s="12">
        <v>5</v>
      </c>
      <c r="R21" s="19">
        <f t="shared" ref="R21" si="85">IF(Q21&lt;&gt;"",$B21/$B$6*Q21,"")</f>
        <v>1.1217870257037945</v>
      </c>
      <c r="S21" s="12">
        <v>3</v>
      </c>
      <c r="T21" s="19">
        <f t="shared" ref="T21" si="86">IF(S21&lt;&gt;"",$B21/$B$6*S21,"")</f>
        <v>0.67307221542227669</v>
      </c>
      <c r="U21" s="30">
        <f t="shared" si="9"/>
        <v>31.833292533659733</v>
      </c>
    </row>
    <row r="22" spans="1:21" x14ac:dyDescent="0.3">
      <c r="A22" s="16" t="s">
        <v>35</v>
      </c>
      <c r="B22" s="39">
        <v>100</v>
      </c>
      <c r="C22" s="32"/>
      <c r="D22" s="34" t="str">
        <f t="shared" si="1"/>
        <v/>
      </c>
      <c r="E22" s="32">
        <v>3</v>
      </c>
      <c r="F22" s="19">
        <f t="shared" si="1"/>
        <v>3.6719706242350061E-2</v>
      </c>
      <c r="G22" s="16"/>
      <c r="H22" s="19" t="str">
        <f t="shared" ref="H22" si="87">IF(G22&lt;&gt;"",$B22/$B$6*G22,"")</f>
        <v/>
      </c>
      <c r="I22" s="16">
        <v>5</v>
      </c>
      <c r="J22" s="19">
        <f t="shared" ref="J22" si="88">IF(I22&lt;&gt;"",$B22/$B$6*I22,"")</f>
        <v>6.1199510403916774E-2</v>
      </c>
      <c r="K22" s="16">
        <v>6</v>
      </c>
      <c r="L22" s="19">
        <f t="shared" ref="L22" si="89">IF(K22&lt;&gt;"",$B22/$B$6*K22,"")</f>
        <v>7.3439412484700123E-2</v>
      </c>
      <c r="M22" s="16">
        <v>3</v>
      </c>
      <c r="N22" s="19">
        <f t="shared" ref="N22" si="90">IF(M22&lt;&gt;"",$B22/$B$6*M22,"")</f>
        <v>3.6719706242350061E-2</v>
      </c>
      <c r="O22" s="16">
        <v>1</v>
      </c>
      <c r="P22" s="19">
        <f t="shared" ref="P22" si="91">IF(O22&lt;&gt;"",$B22/$B$6*O22,"")</f>
        <v>1.2239902080783354E-2</v>
      </c>
      <c r="Q22" s="16"/>
      <c r="R22" s="19" t="str">
        <f t="shared" ref="R22" si="92">IF(Q22&lt;&gt;"",$B22/$B$6*Q22,"")</f>
        <v/>
      </c>
      <c r="S22" s="16"/>
      <c r="T22" s="19" t="str">
        <f t="shared" ref="T22" si="93">IF(S22&lt;&gt;"",$B22/$B$6*S22,"")</f>
        <v/>
      </c>
      <c r="U22" s="30">
        <f t="shared" si="9"/>
        <v>18.220318237454098</v>
      </c>
    </row>
    <row r="23" spans="1:21" x14ac:dyDescent="0.3">
      <c r="A23" s="16" t="s">
        <v>39</v>
      </c>
      <c r="B23" s="39">
        <v>100</v>
      </c>
      <c r="C23" s="32"/>
      <c r="D23" s="34" t="str">
        <f t="shared" si="1"/>
        <v/>
      </c>
      <c r="E23" s="32">
        <v>5</v>
      </c>
      <c r="F23" s="19">
        <f t="shared" si="1"/>
        <v>6.1199510403916774E-2</v>
      </c>
      <c r="G23" s="16"/>
      <c r="H23" s="19" t="str">
        <f t="shared" ref="H23" si="94">IF(G23&lt;&gt;"",$B23/$B$6*G23,"")</f>
        <v/>
      </c>
      <c r="I23" s="16">
        <v>5</v>
      </c>
      <c r="J23" s="19">
        <f t="shared" ref="J23" si="95">IF(I23&lt;&gt;"",$B23/$B$6*I23,"")</f>
        <v>6.1199510403916774E-2</v>
      </c>
      <c r="K23" s="16">
        <v>8</v>
      </c>
      <c r="L23" s="19">
        <f t="shared" ref="L23" si="96">IF(K23&lt;&gt;"",$B23/$B$6*K23,"")</f>
        <v>9.7919216646266835E-2</v>
      </c>
      <c r="M23" s="16">
        <v>1</v>
      </c>
      <c r="N23" s="19">
        <f t="shared" ref="N23" si="97">IF(M23&lt;&gt;"",$B23/$B$6*M23,"")</f>
        <v>1.2239902080783354E-2</v>
      </c>
      <c r="O23" s="16">
        <v>1</v>
      </c>
      <c r="P23" s="19">
        <f t="shared" ref="P23" si="98">IF(O23&lt;&gt;"",$B23/$B$6*O23,"")</f>
        <v>1.2239902080783354E-2</v>
      </c>
      <c r="Q23" s="16"/>
      <c r="R23" s="19" t="str">
        <f t="shared" ref="R23" si="99">IF(Q23&lt;&gt;"",$B23/$B$6*Q23,"")</f>
        <v/>
      </c>
      <c r="S23" s="16"/>
      <c r="T23" s="19" t="str">
        <f t="shared" ref="T23" si="100">IF(S23&lt;&gt;"",$B23/$B$6*S23,"")</f>
        <v/>
      </c>
      <c r="U23" s="30">
        <f t="shared" si="9"/>
        <v>20.244798041615667</v>
      </c>
    </row>
    <row r="24" spans="1:21" x14ac:dyDescent="0.3">
      <c r="A24" s="16" t="s">
        <v>36</v>
      </c>
      <c r="B24" s="39">
        <v>70</v>
      </c>
      <c r="C24" s="32"/>
      <c r="D24" s="34" t="str">
        <f t="shared" si="1"/>
        <v/>
      </c>
      <c r="E24" s="32"/>
      <c r="F24" s="19" t="str">
        <f t="shared" si="1"/>
        <v/>
      </c>
      <c r="G24" s="16">
        <v>1</v>
      </c>
      <c r="H24" s="19">
        <f t="shared" ref="H24" si="101">IF(G24&lt;&gt;"",$B24/$B$6*G24,"")</f>
        <v>8.5679314565483469E-3</v>
      </c>
      <c r="I24" s="16"/>
      <c r="J24" s="19" t="str">
        <f t="shared" ref="J24" si="102">IF(I24&lt;&gt;"",$B24/$B$6*I24,"")</f>
        <v/>
      </c>
      <c r="K24" s="16"/>
      <c r="L24" s="19" t="str">
        <f t="shared" ref="L24" si="103">IF(K24&lt;&gt;"",$B24/$B$6*K24,"")</f>
        <v/>
      </c>
      <c r="M24" s="16">
        <v>3</v>
      </c>
      <c r="N24" s="19">
        <f t="shared" ref="N24" si="104">IF(M24&lt;&gt;"",$B24/$B$6*M24,"")</f>
        <v>2.5703794369645039E-2</v>
      </c>
      <c r="O24" s="16">
        <v>8</v>
      </c>
      <c r="P24" s="19">
        <f t="shared" ref="P24" si="105">IF(O24&lt;&gt;"",$B24/$B$6*O24,"")</f>
        <v>6.8543451652386775E-2</v>
      </c>
      <c r="Q24" s="16">
        <v>1</v>
      </c>
      <c r="R24" s="19">
        <f t="shared" ref="R24" si="106">IF(Q24&lt;&gt;"",$B24/$B$6*Q24,"")</f>
        <v>8.5679314565483469E-3</v>
      </c>
      <c r="S24" s="16">
        <v>8</v>
      </c>
      <c r="T24" s="19">
        <f t="shared" ref="T24" si="107">IF(S24&lt;&gt;"",$B24/$B$6*S24,"")</f>
        <v>6.8543451652386775E-2</v>
      </c>
      <c r="U24" s="30">
        <f t="shared" si="9"/>
        <v>21.179926560587518</v>
      </c>
    </row>
    <row r="25" spans="1:21" x14ac:dyDescent="0.3">
      <c r="A25" s="16" t="s">
        <v>40</v>
      </c>
      <c r="B25" s="39">
        <v>30</v>
      </c>
      <c r="C25" s="32"/>
      <c r="D25" s="34" t="str">
        <f t="shared" si="1"/>
        <v/>
      </c>
      <c r="E25" s="32">
        <v>3</v>
      </c>
      <c r="F25" s="19">
        <f t="shared" si="1"/>
        <v>1.1015911872705019E-2</v>
      </c>
      <c r="G25" s="16"/>
      <c r="H25" s="19" t="str">
        <f t="shared" ref="H25" si="108">IF(G25&lt;&gt;"",$B25/$B$6*G25,"")</f>
        <v/>
      </c>
      <c r="I25" s="16"/>
      <c r="J25" s="19" t="str">
        <f t="shared" ref="J25" si="109">IF(I25&lt;&gt;"",$B25/$B$6*I25,"")</f>
        <v/>
      </c>
      <c r="K25" s="16">
        <v>1</v>
      </c>
      <c r="L25" s="19">
        <f t="shared" ref="L25" si="110">IF(K25&lt;&gt;"",$B25/$B$6*K25,"")</f>
        <v>3.6719706242350062E-3</v>
      </c>
      <c r="M25" s="16">
        <v>2</v>
      </c>
      <c r="N25" s="19">
        <f t="shared" ref="N25" si="111">IF(M25&lt;&gt;"",$B25/$B$6*M25,"")</f>
        <v>7.3439412484700125E-3</v>
      </c>
      <c r="O25" s="16"/>
      <c r="P25" s="19" t="str">
        <f t="shared" ref="P25" si="112">IF(O25&lt;&gt;"",$B25/$B$6*O25,"")</f>
        <v/>
      </c>
      <c r="Q25" s="16"/>
      <c r="R25" s="19" t="str">
        <f t="shared" ref="R25" si="113">IF(Q25&lt;&gt;"",$B25/$B$6*Q25,"")</f>
        <v/>
      </c>
      <c r="S25" s="16">
        <v>3</v>
      </c>
      <c r="T25" s="19">
        <f t="shared" ref="T25" si="114">IF(S25&lt;&gt;"",$B25/$B$6*S25,"")</f>
        <v>1.1015911872705019E-2</v>
      </c>
      <c r="U25" s="30">
        <f t="shared" si="9"/>
        <v>9.0330477356181156</v>
      </c>
    </row>
    <row r="26" spans="1:21" s="15" customFormat="1" x14ac:dyDescent="0.3">
      <c r="A26" s="12" t="s">
        <v>59</v>
      </c>
      <c r="B26" s="40">
        <v>1000</v>
      </c>
      <c r="C26" s="28"/>
      <c r="D26" s="34" t="str">
        <f t="shared" si="1"/>
        <v/>
      </c>
      <c r="E26" s="28"/>
      <c r="F26" s="19" t="str">
        <f t="shared" si="1"/>
        <v/>
      </c>
      <c r="G26" s="12"/>
      <c r="H26" s="19" t="str">
        <f t="shared" ref="H26" si="115">IF(G26&lt;&gt;"",$B26/$B$6*G26,"")</f>
        <v/>
      </c>
      <c r="I26" s="12">
        <v>10</v>
      </c>
      <c r="J26" s="19">
        <f t="shared" ref="J26" si="116">IF(I26&lt;&gt;"",$B26/$B$6*I26,"")</f>
        <v>1.2239902080783354</v>
      </c>
      <c r="K26" s="12">
        <v>5</v>
      </c>
      <c r="L26" s="19">
        <f t="shared" ref="L26" si="117">IF(K26&lt;&gt;"",$B26/$B$6*K26,"")</f>
        <v>0.61199510403916768</v>
      </c>
      <c r="M26" s="12">
        <v>2</v>
      </c>
      <c r="N26" s="19">
        <f t="shared" ref="N26" si="118">IF(M26&lt;&gt;"",$B26/$B$6*M26,"")</f>
        <v>0.24479804161566707</v>
      </c>
      <c r="O26" s="12">
        <v>2</v>
      </c>
      <c r="P26" s="19">
        <f t="shared" ref="P26" si="119">IF(O26&lt;&gt;"",$B26/$B$6*O26,"")</f>
        <v>0.24479804161566707</v>
      </c>
      <c r="Q26" s="12">
        <v>1</v>
      </c>
      <c r="R26" s="19">
        <f t="shared" ref="R26" si="120">IF(Q26&lt;&gt;"",$B26/$B$6*Q26,"")</f>
        <v>0.12239902080783353</v>
      </c>
      <c r="S26" s="12"/>
      <c r="T26" s="19" t="str">
        <f t="shared" ref="T26" si="121">IF(S26&lt;&gt;"",$B26/$B$6*S26,"")</f>
        <v/>
      </c>
      <c r="U26" s="30">
        <f t="shared" si="9"/>
        <v>22.447980416156668</v>
      </c>
    </row>
    <row r="27" spans="1:21" s="15" customFormat="1" x14ac:dyDescent="0.3">
      <c r="A27" s="12" t="s">
        <v>58</v>
      </c>
      <c r="B27" s="40">
        <f>1000</f>
        <v>1000</v>
      </c>
      <c r="C27" s="28">
        <v>-3</v>
      </c>
      <c r="D27" s="34">
        <f t="shared" si="1"/>
        <v>-0.36719706242350059</v>
      </c>
      <c r="E27" s="28"/>
      <c r="F27" s="19" t="str">
        <f t="shared" si="1"/>
        <v/>
      </c>
      <c r="G27" s="12"/>
      <c r="H27" s="19" t="str">
        <f t="shared" ref="H27" si="122">IF(G27&lt;&gt;"",$B27/$B$6*G27,"")</f>
        <v/>
      </c>
      <c r="I27" s="12">
        <v>10</v>
      </c>
      <c r="J27" s="19">
        <f t="shared" ref="J27" si="123">IF(I27&lt;&gt;"",$B27/$B$6*I27,"")</f>
        <v>1.2239902080783354</v>
      </c>
      <c r="K27" s="12"/>
      <c r="L27" s="19" t="str">
        <f t="shared" ref="L27" si="124">IF(K27&lt;&gt;"",$B27/$B$6*K27,"")</f>
        <v/>
      </c>
      <c r="M27" s="12">
        <v>3</v>
      </c>
      <c r="N27" s="19">
        <f t="shared" ref="N27" si="125">IF(M27&lt;&gt;"",$B27/$B$6*M27,"")</f>
        <v>0.36719706242350059</v>
      </c>
      <c r="O27" s="12">
        <v>10</v>
      </c>
      <c r="P27" s="19">
        <f t="shared" ref="P27" si="126">IF(O27&lt;&gt;"",$B27/$B$6*O27,"")</f>
        <v>1.2239902080783354</v>
      </c>
      <c r="Q27" s="12">
        <v>1</v>
      </c>
      <c r="R27" s="19">
        <f t="shared" ref="R27" si="127">IF(Q27&lt;&gt;"",$B27/$B$6*Q27,"")</f>
        <v>0.12239902080783353</v>
      </c>
      <c r="S27" s="12"/>
      <c r="T27" s="19" t="str">
        <f t="shared" ref="T27" si="128">IF(S27&lt;&gt;"",$B27/$B$6*S27,"")</f>
        <v/>
      </c>
      <c r="U27" s="30">
        <f t="shared" si="9"/>
        <v>23.570379436964501</v>
      </c>
    </row>
    <row r="28" spans="1:21" s="15" customFormat="1" x14ac:dyDescent="0.3">
      <c r="A28" s="12" t="s">
        <v>63</v>
      </c>
      <c r="B28" s="40">
        <v>20</v>
      </c>
      <c r="C28" s="28">
        <v>10</v>
      </c>
      <c r="D28" s="34">
        <f t="shared" si="1"/>
        <v>2.4479804161566705E-2</v>
      </c>
      <c r="E28" s="28"/>
      <c r="F28" s="19" t="str">
        <f t="shared" si="1"/>
        <v/>
      </c>
      <c r="G28" s="12"/>
      <c r="H28" s="19" t="str">
        <f t="shared" ref="H28" si="129">IF(G28&lt;&gt;"",$B28/$B$6*G28,"")</f>
        <v/>
      </c>
      <c r="I28" s="12"/>
      <c r="J28" s="19" t="str">
        <f t="shared" ref="J28" si="130">IF(I28&lt;&gt;"",$B28/$B$6*I28,"")</f>
        <v/>
      </c>
      <c r="K28" s="12"/>
      <c r="L28" s="19" t="str">
        <f t="shared" ref="L28" si="131">IF(K28&lt;&gt;"",$B28/$B$6*K28,"")</f>
        <v/>
      </c>
      <c r="M28" s="12"/>
      <c r="N28" s="19" t="str">
        <f t="shared" ref="N28" si="132">IF(M28&lt;&gt;"",$B28/$B$6*M28,"")</f>
        <v/>
      </c>
      <c r="O28" s="12"/>
      <c r="P28" s="19" t="str">
        <f t="shared" ref="P28" si="133">IF(O28&lt;&gt;"",$B28/$B$6*O28,"")</f>
        <v/>
      </c>
      <c r="Q28" s="12"/>
      <c r="R28" s="19" t="str">
        <f t="shared" ref="R28" si="134">IF(Q28&lt;&gt;"",$B28/$B$6*Q28,"")</f>
        <v/>
      </c>
      <c r="S28" s="12"/>
      <c r="T28" s="19" t="str">
        <f t="shared" ref="T28" si="135">IF(S28&lt;&gt;"",$B28/$B$6*S28,"")</f>
        <v/>
      </c>
      <c r="U28" s="30">
        <f t="shared" si="9"/>
        <v>10.024479804161567</v>
      </c>
    </row>
    <row r="29" spans="1:21" s="15" customFormat="1" x14ac:dyDescent="0.3">
      <c r="A29" s="12" t="s">
        <v>60</v>
      </c>
      <c r="B29" s="40">
        <v>50</v>
      </c>
      <c r="C29" s="28">
        <v>1</v>
      </c>
      <c r="D29" s="34">
        <f t="shared" si="1"/>
        <v>6.1199510403916772E-3</v>
      </c>
      <c r="E29" s="28">
        <v>1</v>
      </c>
      <c r="F29" s="19">
        <f t="shared" si="1"/>
        <v>6.1199510403916772E-3</v>
      </c>
      <c r="G29" s="12">
        <v>1</v>
      </c>
      <c r="H29" s="19">
        <f t="shared" ref="H29" si="136">IF(G29&lt;&gt;"",$B29/$B$6*G29,"")</f>
        <v>6.1199510403916772E-3</v>
      </c>
      <c r="I29" s="12"/>
      <c r="J29" s="19" t="str">
        <f t="shared" ref="J29" si="137">IF(I29&lt;&gt;"",$B29/$B$6*I29,"")</f>
        <v/>
      </c>
      <c r="K29" s="12"/>
      <c r="L29" s="19" t="str">
        <f t="shared" ref="L29" si="138">IF(K29&lt;&gt;"",$B29/$B$6*K29,"")</f>
        <v/>
      </c>
      <c r="M29" s="12">
        <v>1</v>
      </c>
      <c r="N29" s="19">
        <f t="shared" ref="N29" si="139">IF(M29&lt;&gt;"",$B29/$B$6*M29,"")</f>
        <v>6.1199510403916772E-3</v>
      </c>
      <c r="O29" s="12"/>
      <c r="P29" s="19" t="str">
        <f t="shared" ref="P29" si="140">IF(O29&lt;&gt;"",$B29/$B$6*O29,"")</f>
        <v/>
      </c>
      <c r="Q29" s="12"/>
      <c r="R29" s="19" t="str">
        <f t="shared" ref="R29" si="141">IF(Q29&lt;&gt;"",$B29/$B$6*Q29,"")</f>
        <v/>
      </c>
      <c r="S29" s="12"/>
      <c r="T29" s="19" t="str">
        <f t="shared" ref="T29" si="142">IF(S29&lt;&gt;"",$B29/$B$6*S29,"")</f>
        <v/>
      </c>
      <c r="U29" s="30">
        <f t="shared" si="9"/>
        <v>4.024479804161567</v>
      </c>
    </row>
    <row r="30" spans="1:21" s="15" customFormat="1" x14ac:dyDescent="0.3">
      <c r="A30" s="12" t="s">
        <v>67</v>
      </c>
      <c r="B30" s="41">
        <v>50</v>
      </c>
      <c r="C30" s="28">
        <v>1</v>
      </c>
      <c r="D30" s="34">
        <f t="shared" si="1"/>
        <v>6.1199510403916772E-3</v>
      </c>
      <c r="E30" s="28">
        <v>10</v>
      </c>
      <c r="F30" s="19">
        <f t="shared" si="1"/>
        <v>6.1199510403916774E-2</v>
      </c>
      <c r="G30" s="12">
        <v>1</v>
      </c>
      <c r="H30" s="19">
        <f t="shared" ref="H30" si="143">IF(G30&lt;&gt;"",$B30/$B$6*G30,"")</f>
        <v>6.1199510403916772E-3</v>
      </c>
      <c r="I30" s="12"/>
      <c r="J30" s="19" t="str">
        <f t="shared" ref="J30" si="144">IF(I30&lt;&gt;"",$B30/$B$6*I30,"")</f>
        <v/>
      </c>
      <c r="K30" s="12"/>
      <c r="L30" s="19" t="str">
        <f t="shared" ref="L30" si="145">IF(K30&lt;&gt;"",$B30/$B$6*K30,"")</f>
        <v/>
      </c>
      <c r="M30" s="12"/>
      <c r="N30" s="19" t="str">
        <f t="shared" ref="N30" si="146">IF(M30&lt;&gt;"",$B30/$B$6*M30,"")</f>
        <v/>
      </c>
      <c r="O30" s="12"/>
      <c r="P30" s="19" t="str">
        <f t="shared" ref="P30" si="147">IF(O30&lt;&gt;"",$B30/$B$6*O30,"")</f>
        <v/>
      </c>
      <c r="Q30" s="12"/>
      <c r="R30" s="19" t="str">
        <f t="shared" ref="R30" si="148">IF(Q30&lt;&gt;"",$B30/$B$6*Q30,"")</f>
        <v/>
      </c>
      <c r="S30" s="12"/>
      <c r="T30" s="19" t="str">
        <f t="shared" ref="T30" si="149">IF(S30&lt;&gt;"",$B30/$B$6*S30,"")</f>
        <v/>
      </c>
      <c r="U30" s="30">
        <f t="shared" si="9"/>
        <v>12.073439412484699</v>
      </c>
    </row>
    <row r="31" spans="1:21" x14ac:dyDescent="0.3">
      <c r="A31" s="27" t="s">
        <v>185</v>
      </c>
      <c r="B31" s="40">
        <v>60</v>
      </c>
      <c r="C31" s="28">
        <v>2</v>
      </c>
      <c r="D31" s="34">
        <f t="shared" si="1"/>
        <v>1.4687882496940025E-2</v>
      </c>
      <c r="E31" s="28">
        <v>1</v>
      </c>
      <c r="F31" s="19">
        <f t="shared" si="1"/>
        <v>7.3439412484700125E-3</v>
      </c>
      <c r="G31" s="27">
        <v>1</v>
      </c>
      <c r="H31" s="19">
        <f t="shared" ref="H31" si="150">IF(G31&lt;&gt;"",$B31/$B$6*G31,"")</f>
        <v>7.3439412484700125E-3</v>
      </c>
      <c r="I31" s="27">
        <v>3</v>
      </c>
      <c r="J31" s="19">
        <f t="shared" ref="J31" si="151">IF(I31&lt;&gt;"",$B31/$B$6*I31,"")</f>
        <v>2.2031823745410038E-2</v>
      </c>
      <c r="K31" s="16"/>
      <c r="L31" s="19" t="str">
        <f t="shared" ref="L31" si="152">IF(K31&lt;&gt;"",$B31/$B$6*K31,"")</f>
        <v/>
      </c>
      <c r="M31" s="27">
        <v>3</v>
      </c>
      <c r="N31" s="19">
        <f t="shared" ref="N31" si="153">IF(M31&lt;&gt;"",$B31/$B$6*M31,"")</f>
        <v>2.2031823745410038E-2</v>
      </c>
      <c r="O31" s="16"/>
      <c r="P31" s="19" t="str">
        <f t="shared" ref="P31" si="154">IF(O31&lt;&gt;"",$B31/$B$6*O31,"")</f>
        <v/>
      </c>
      <c r="Q31" s="16"/>
      <c r="R31" s="19" t="str">
        <f t="shared" ref="R31" si="155">IF(Q31&lt;&gt;"",$B31/$B$6*Q31,"")</f>
        <v/>
      </c>
      <c r="S31" s="16"/>
      <c r="T31" s="19" t="str">
        <f t="shared" ref="T31" si="156">IF(S31&lt;&gt;"",$B31/$B$6*S31,"")</f>
        <v/>
      </c>
      <c r="U31" s="30">
        <f t="shared" si="9"/>
        <v>10.073439412484699</v>
      </c>
    </row>
    <row r="32" spans="1:21" x14ac:dyDescent="0.3">
      <c r="A32" s="16"/>
      <c r="B32" s="39"/>
      <c r="C32" s="32"/>
      <c r="D32" s="34" t="str">
        <f t="shared" si="1"/>
        <v/>
      </c>
      <c r="E32" s="32"/>
      <c r="F32" s="19" t="str">
        <f t="shared" si="1"/>
        <v/>
      </c>
      <c r="G32" s="16"/>
      <c r="H32" s="19" t="str">
        <f t="shared" ref="H32" si="157">IF(G32&lt;&gt;"",$B32/$B$6*G32,"")</f>
        <v/>
      </c>
      <c r="I32" s="16"/>
      <c r="J32" s="19" t="str">
        <f t="shared" ref="J32" si="158">IF(I32&lt;&gt;"",$B32/$B$6*I32,"")</f>
        <v/>
      </c>
      <c r="K32" s="16"/>
      <c r="L32" s="19" t="str">
        <f t="shared" ref="L32" si="159">IF(K32&lt;&gt;"",$B32/$B$6*K32,"")</f>
        <v/>
      </c>
      <c r="M32" s="16"/>
      <c r="N32" s="19" t="str">
        <f t="shared" ref="N32" si="160">IF(M32&lt;&gt;"",$B32/$B$6*M32,"")</f>
        <v/>
      </c>
      <c r="O32" s="16"/>
      <c r="P32" s="19" t="str">
        <f t="shared" ref="P32" si="161">IF(O32&lt;&gt;"",$B32/$B$6*O32,"")</f>
        <v/>
      </c>
      <c r="Q32" s="16"/>
      <c r="R32" s="19" t="str">
        <f t="shared" ref="R32" si="162">IF(Q32&lt;&gt;"",$B32/$B$6*Q32,"")</f>
        <v/>
      </c>
      <c r="S32" s="16"/>
      <c r="T32" s="19" t="str">
        <f t="shared" ref="T32" si="163">IF(S32&lt;&gt;"",$B32/$B$6*S32,"")</f>
        <v/>
      </c>
      <c r="U32" s="30">
        <f t="shared" si="9"/>
        <v>0</v>
      </c>
    </row>
  </sheetData>
  <mergeCells count="33">
    <mergeCell ref="M5:N5"/>
    <mergeCell ref="O5:P5"/>
    <mergeCell ref="Q5:R5"/>
    <mergeCell ref="S5:T5"/>
    <mergeCell ref="E8:F8"/>
    <mergeCell ref="G8:H8"/>
    <mergeCell ref="O8:P8"/>
    <mergeCell ref="Q8:R8"/>
    <mergeCell ref="S8:T8"/>
    <mergeCell ref="I8:J8"/>
    <mergeCell ref="K8:L8"/>
    <mergeCell ref="M8:N8"/>
    <mergeCell ref="C5:D5"/>
    <mergeCell ref="E5:F5"/>
    <mergeCell ref="G5:H5"/>
    <mergeCell ref="I5:J5"/>
    <mergeCell ref="K5:L5"/>
    <mergeCell ref="A6:A8"/>
    <mergeCell ref="B6:B7"/>
    <mergeCell ref="C8:D8"/>
    <mergeCell ref="C1:D1"/>
    <mergeCell ref="E1:T1"/>
    <mergeCell ref="C2:D2"/>
    <mergeCell ref="E2:F2"/>
    <mergeCell ref="G2:H2"/>
    <mergeCell ref="I2:J2"/>
    <mergeCell ref="K2:L2"/>
    <mergeCell ref="M2:N2"/>
    <mergeCell ref="O2:P2"/>
    <mergeCell ref="Q2:R2"/>
    <mergeCell ref="S2:T2"/>
    <mergeCell ref="A3:A5"/>
    <mergeCell ref="B3:B4"/>
  </mergeCells>
  <conditionalFormatting sqref="C5:T5">
    <cfRule type="colorScale" priority="5">
      <colorScale>
        <cfvo type="min"/>
        <cfvo type="percentile" val="50"/>
        <cfvo type="max"/>
        <color rgb="FF63BE7B"/>
        <color rgb="FFFCFCFF"/>
        <color rgb="FFF8696B"/>
      </colorScale>
    </cfRule>
  </conditionalFormatting>
  <conditionalFormatting sqref="C8:D8">
    <cfRule type="colorScale" priority="4">
      <colorScale>
        <cfvo type="min"/>
        <cfvo type="percentile" val="50"/>
        <cfvo type="max"/>
        <color rgb="FF63BE7B"/>
        <color rgb="FFFCFCFF"/>
        <color rgb="FFF8696B"/>
      </colorScale>
    </cfRule>
  </conditionalFormatting>
  <conditionalFormatting sqref="C8:T8">
    <cfRule type="colorScale" priority="3">
      <colorScale>
        <cfvo type="min"/>
        <cfvo type="percentile" val="50"/>
        <cfvo type="max"/>
        <color rgb="FF63BE7B"/>
        <color rgb="FFFCFCFF"/>
        <color rgb="FFF8696B"/>
      </colorScale>
    </cfRule>
  </conditionalFormatting>
  <conditionalFormatting sqref="B1">
    <cfRule type="cellIs" dxfId="5" priority="2" operator="greaterThan">
      <formula>1</formula>
    </cfRule>
  </conditionalFormatting>
  <conditionalFormatting sqref="C7:T7">
    <cfRule type="cellIs" dxfId="4" priority="1" operator="greaterThan">
      <formula>C4</formula>
    </cfRule>
  </conditionalFormatting>
  <pageMargins left="0.7" right="0.7" top="0.75" bottom="0.75" header="0.3" footer="0.3"/>
  <pageSetup paperSize="9" orientation="portrait" horizontalDpi="4294967293"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AEEAE-D780-4D01-B0D1-96437DD5B8BC}">
  <sheetPr>
    <tabColor rgb="FF7030A0"/>
  </sheetPr>
  <dimension ref="A1:U33"/>
  <sheetViews>
    <sheetView workbookViewId="0">
      <pane ySplit="11" topLeftCell="A12" activePane="bottomLeft" state="frozen"/>
      <selection pane="bottomLeft" activeCell="V3" sqref="V3"/>
    </sheetView>
  </sheetViews>
  <sheetFormatPr baseColWidth="10" defaultRowHeight="14.4" x14ac:dyDescent="0.3"/>
  <cols>
    <col min="1" max="1" width="61.88671875" style="14" customWidth="1"/>
    <col min="2" max="2" width="12.44140625" style="14" customWidth="1"/>
    <col min="3" max="3" width="4.88671875" style="14" customWidth="1"/>
    <col min="4" max="4" width="6" style="14" bestFit="1" customWidth="1"/>
    <col min="5" max="5" width="5.109375" style="14" bestFit="1" customWidth="1"/>
    <col min="6" max="6" width="6" style="14" bestFit="1" customWidth="1"/>
    <col min="7" max="7" width="5.6640625" style="14" customWidth="1"/>
    <col min="8" max="8" width="6" style="14" bestFit="1" customWidth="1"/>
    <col min="9" max="9" width="7" style="14" bestFit="1" customWidth="1"/>
    <col min="10" max="10" width="6" style="14" bestFit="1" customWidth="1"/>
    <col min="11" max="11" width="6.6640625" style="14" bestFit="1" customWidth="1"/>
    <col min="12" max="12" width="6" style="14" bestFit="1" customWidth="1"/>
    <col min="13" max="13" width="7.44140625" style="14" customWidth="1"/>
    <col min="14" max="14" width="6.6640625" style="14" customWidth="1"/>
    <col min="15" max="15" width="5.88671875" style="14" customWidth="1"/>
    <col min="16" max="16" width="6" style="14" bestFit="1" customWidth="1"/>
    <col min="17" max="18" width="6.88671875" style="14" customWidth="1"/>
    <col min="19" max="19" width="5.77734375" style="14" customWidth="1"/>
    <col min="20" max="20" width="6" style="14" bestFit="1" customWidth="1"/>
    <col min="21" max="21" width="3" style="14" bestFit="1" customWidth="1"/>
    <col min="22" max="16384" width="11.5546875" style="14"/>
  </cols>
  <sheetData>
    <row r="1" spans="1:21" ht="28.8" customHeight="1" x14ac:dyDescent="0.3">
      <c r="A1" s="11" t="str">
        <f>"Somme des notes = "&amp;SUM(C10,E10,74,I10,K10,M10,O10,Q10,S10)&amp;" pour une activité sur temps de veille disponible de :"</f>
        <v>Somme des notes = 438 pour une activité sur temps de veille disponible de :</v>
      </c>
      <c r="B1" s="42">
        <f>SUM(B12:B96)/((24-7-3)*365)</f>
        <v>0.98962818003913899</v>
      </c>
      <c r="C1" s="63" t="s">
        <v>42</v>
      </c>
      <c r="D1" s="64"/>
      <c r="E1" s="65" t="s">
        <v>51</v>
      </c>
      <c r="F1" s="66"/>
      <c r="G1" s="66"/>
      <c r="H1" s="66"/>
      <c r="I1" s="66"/>
      <c r="J1" s="66"/>
      <c r="K1" s="66"/>
      <c r="L1" s="66"/>
      <c r="M1" s="66"/>
      <c r="N1" s="66"/>
      <c r="O1" s="66"/>
      <c r="P1" s="66"/>
      <c r="Q1" s="66"/>
      <c r="R1" s="66"/>
      <c r="S1" s="66"/>
      <c r="T1" s="66"/>
    </row>
    <row r="2" spans="1:21" ht="57.6" x14ac:dyDescent="0.3">
      <c r="A2" s="15" t="str">
        <f>"rendement existentiel = "&amp;ROUND(SUM(C10,E10,G10,I10,K10,M10,O10,Q10,S10)/B9*1000*B1,0)&amp;" %"</f>
        <v>rendement existentiel = 75 %</v>
      </c>
      <c r="B2" s="35" t="s">
        <v>50</v>
      </c>
      <c r="C2" s="61" t="str">
        <f>"Impact sur "&amp;'1-2) Ma cause et mon histoire'!$D$2</f>
        <v>Impact sur Santé climatique</v>
      </c>
      <c r="D2" s="62"/>
      <c r="E2" s="67" t="s">
        <v>25</v>
      </c>
      <c r="F2" s="52"/>
      <c r="G2" s="47" t="s">
        <v>26</v>
      </c>
      <c r="H2" s="48"/>
      <c r="I2" s="47" t="s">
        <v>27</v>
      </c>
      <c r="J2" s="48"/>
      <c r="K2" s="47" t="s">
        <v>28</v>
      </c>
      <c r="L2" s="48"/>
      <c r="M2" s="47" t="s">
        <v>29</v>
      </c>
      <c r="N2" s="48"/>
      <c r="O2" s="47" t="s">
        <v>30</v>
      </c>
      <c r="P2" s="48"/>
      <c r="Q2" s="47" t="s">
        <v>31</v>
      </c>
      <c r="R2" s="48"/>
      <c r="S2" s="56" t="s">
        <v>32</v>
      </c>
      <c r="T2" s="56"/>
    </row>
    <row r="3" spans="1:21" x14ac:dyDescent="0.3">
      <c r="A3" s="68" t="s">
        <v>52</v>
      </c>
      <c r="B3" s="59">
        <f>'3) Réévaluation des activités'!B3:B4</f>
        <v>2935</v>
      </c>
      <c r="C3" s="26" t="s">
        <v>48</v>
      </c>
      <c r="D3" s="35" t="s">
        <v>45</v>
      </c>
      <c r="E3" s="26" t="s">
        <v>48</v>
      </c>
      <c r="F3" s="20" t="s">
        <v>45</v>
      </c>
      <c r="G3" s="20" t="s">
        <v>48</v>
      </c>
      <c r="H3" s="20" t="s">
        <v>45</v>
      </c>
      <c r="I3" s="20" t="s">
        <v>48</v>
      </c>
      <c r="J3" s="20" t="s">
        <v>45</v>
      </c>
      <c r="K3" s="20" t="s">
        <v>48</v>
      </c>
      <c r="L3" s="20" t="s">
        <v>45</v>
      </c>
      <c r="M3" s="20" t="s">
        <v>48</v>
      </c>
      <c r="N3" s="20" t="s">
        <v>45</v>
      </c>
      <c r="O3" s="20" t="s">
        <v>48</v>
      </c>
      <c r="P3" s="20" t="s">
        <v>45</v>
      </c>
      <c r="Q3" s="20" t="s">
        <v>48</v>
      </c>
      <c r="R3" s="20" t="s">
        <v>45</v>
      </c>
      <c r="S3" s="20" t="s">
        <v>48</v>
      </c>
      <c r="T3" s="20" t="s">
        <v>45</v>
      </c>
    </row>
    <row r="4" spans="1:21" x14ac:dyDescent="0.3">
      <c r="A4" s="69"/>
      <c r="B4" s="60"/>
      <c r="C4" s="33">
        <f>'3) Réévaluation des activités'!C4</f>
        <v>7</v>
      </c>
      <c r="D4" s="36">
        <f>'3) Réévaluation des activités'!D4</f>
        <v>1.9591141396933562</v>
      </c>
      <c r="E4" s="33">
        <f>'3) Réévaluation des activités'!E4</f>
        <v>29</v>
      </c>
      <c r="F4" s="18">
        <f>'3) Réévaluation des activités'!F4</f>
        <v>1.2572402044293014</v>
      </c>
      <c r="G4" s="18">
        <f>'3) Réévaluation des activités'!G4</f>
        <v>14</v>
      </c>
      <c r="H4" s="18">
        <f>'3) Réévaluation des activités'!H4</f>
        <v>1.8143100511073254</v>
      </c>
      <c r="I4" s="18">
        <f>'3) Réévaluation des activités'!I4</f>
        <v>15</v>
      </c>
      <c r="J4" s="18">
        <f>'3) Réévaluation des activités'!J4</f>
        <v>1.342419080068143</v>
      </c>
      <c r="K4" s="18">
        <f>'3) Réévaluation des activités'!K4</f>
        <v>27</v>
      </c>
      <c r="L4" s="18">
        <f>'3) Réévaluation des activités'!L4</f>
        <v>1.4395229982964226</v>
      </c>
      <c r="M4" s="18">
        <f>'3) Réévaluation des activités'!M4</f>
        <v>34</v>
      </c>
      <c r="N4" s="18">
        <f>'3) Réévaluation des activités'!N4</f>
        <v>2.4275979557069851</v>
      </c>
      <c r="O4" s="18">
        <f>'3) Réévaluation des activités'!O4</f>
        <v>37</v>
      </c>
      <c r="P4" s="18">
        <f>'3) Réévaluation des activités'!P4</f>
        <v>3.5485519591141399</v>
      </c>
      <c r="Q4" s="18">
        <f>'3) Réévaluation des activités'!Q4</f>
        <v>19</v>
      </c>
      <c r="R4" s="18">
        <f>'3) Réévaluation des activités'!R4</f>
        <v>3.5229982964224869</v>
      </c>
      <c r="S4" s="18">
        <f>'3) Réévaluation des activités'!S4</f>
        <v>16</v>
      </c>
      <c r="T4" s="18">
        <f>'3) Réévaluation des activités'!T4</f>
        <v>1.0664395229982964</v>
      </c>
    </row>
    <row r="5" spans="1:21" s="29" customFormat="1" x14ac:dyDescent="0.3">
      <c r="A5" s="70"/>
      <c r="B5" s="38" t="s">
        <v>49</v>
      </c>
      <c r="C5" s="61">
        <f>'3) Réévaluation des activités'!C5:D5</f>
        <v>4</v>
      </c>
      <c r="D5" s="62"/>
      <c r="E5" s="61">
        <f>'3) Réévaluation des activités'!E5:F5</f>
        <v>8</v>
      </c>
      <c r="F5" s="48"/>
      <c r="G5" s="47">
        <f>'3) Réévaluation des activités'!G5:H5</f>
        <v>5</v>
      </c>
      <c r="H5" s="48"/>
      <c r="I5" s="47">
        <f>'3) Réévaluation des activités'!I5:J5</f>
        <v>7</v>
      </c>
      <c r="J5" s="48"/>
      <c r="K5" s="47">
        <f>'3) Réévaluation des activités'!K5:L5</f>
        <v>6</v>
      </c>
      <c r="L5" s="48"/>
      <c r="M5" s="47">
        <f>'3) Réévaluation des activités'!M5:N5</f>
        <v>3</v>
      </c>
      <c r="N5" s="48"/>
      <c r="O5" s="47">
        <f>'3) Réévaluation des activités'!O5:P5</f>
        <v>1</v>
      </c>
      <c r="P5" s="48"/>
      <c r="Q5" s="47">
        <f>'3) Réévaluation des activités'!Q5:R5</f>
        <v>2</v>
      </c>
      <c r="R5" s="48"/>
      <c r="S5" s="47">
        <f>'3) Réévaluation des activités'!S5:T5</f>
        <v>9</v>
      </c>
      <c r="T5" s="48"/>
    </row>
    <row r="6" spans="1:21" s="15" customFormat="1" x14ac:dyDescent="0.3">
      <c r="A6" s="68" t="s">
        <v>69</v>
      </c>
      <c r="B6" s="59">
        <f>'4-5) Réorganisation possible'!B6</f>
        <v>8170</v>
      </c>
      <c r="C6" s="26" t="s">
        <v>48</v>
      </c>
      <c r="D6" s="35" t="s">
        <v>45</v>
      </c>
      <c r="E6" s="26" t="s">
        <v>48</v>
      </c>
      <c r="F6" s="20" t="s">
        <v>45</v>
      </c>
      <c r="G6" s="20" t="s">
        <v>48</v>
      </c>
      <c r="H6" s="20" t="s">
        <v>45</v>
      </c>
      <c r="I6" s="20" t="s">
        <v>48</v>
      </c>
      <c r="J6" s="20" t="s">
        <v>45</v>
      </c>
      <c r="K6" s="20" t="s">
        <v>48</v>
      </c>
      <c r="L6" s="20" t="s">
        <v>45</v>
      </c>
      <c r="M6" s="20" t="s">
        <v>48</v>
      </c>
      <c r="N6" s="20" t="s">
        <v>45</v>
      </c>
      <c r="O6" s="20" t="s">
        <v>48</v>
      </c>
      <c r="P6" s="20" t="s">
        <v>45</v>
      </c>
      <c r="Q6" s="20" t="s">
        <v>48</v>
      </c>
      <c r="R6" s="20" t="s">
        <v>45</v>
      </c>
      <c r="S6" s="20" t="s">
        <v>48</v>
      </c>
      <c r="T6" s="20" t="s">
        <v>45</v>
      </c>
    </row>
    <row r="7" spans="1:21" s="15" customFormat="1" x14ac:dyDescent="0.3">
      <c r="A7" s="69"/>
      <c r="B7" s="60"/>
      <c r="C7" s="33">
        <f>'4-5) Réorganisation possible'!C7</f>
        <v>55</v>
      </c>
      <c r="D7" s="36">
        <f>'4-5) Réorganisation possible'!D7</f>
        <v>3.622154222766218</v>
      </c>
      <c r="E7" s="33">
        <f>'4-5) Réorganisation possible'!E7</f>
        <v>41</v>
      </c>
      <c r="F7" s="18">
        <f>'4-5) Réorganisation possible'!F7</f>
        <v>0.52631578947368429</v>
      </c>
      <c r="G7" s="18">
        <f>'4-5) Réorganisation possible'!G7</f>
        <v>25</v>
      </c>
      <c r="H7" s="18">
        <f>'4-5) Réorganisation possible'!H7</f>
        <v>3.2526315789473692</v>
      </c>
      <c r="I7" s="18">
        <f>'4-5) Réorganisation possible'!I7</f>
        <v>43</v>
      </c>
      <c r="J7" s="18">
        <f>'4-5) Réorganisation possible'!J7</f>
        <v>3.2577723378212977</v>
      </c>
      <c r="K7" s="18">
        <f>'4-5) Réorganisation possible'!K7</f>
        <v>41</v>
      </c>
      <c r="L7" s="18">
        <f>'4-5) Réorganisation possible'!L7</f>
        <v>2.1004895960832313</v>
      </c>
      <c r="M7" s="18">
        <f>'4-5) Réorganisation possible'!M7</f>
        <v>72</v>
      </c>
      <c r="N7" s="18">
        <f>'4-5) Réorganisation possible'!N7</f>
        <v>3.5279069767441866</v>
      </c>
      <c r="O7" s="18">
        <f>'4-5) Réorganisation possible'!O7</f>
        <v>67</v>
      </c>
      <c r="P7" s="18">
        <f>'4-5) Réorganisation possible'!P7</f>
        <v>4.1167686658506737</v>
      </c>
      <c r="Q7" s="18">
        <f>'4-5) Réorganisation possible'!Q7</f>
        <v>43</v>
      </c>
      <c r="R7" s="18">
        <f>'4-5) Réorganisation possible'!R7</f>
        <v>3.9226438188494495</v>
      </c>
      <c r="S7" s="18">
        <f>'4-5) Réorganisation possible'!S7</f>
        <v>31</v>
      </c>
      <c r="T7" s="18">
        <f>'4-5) Réorganisation possible'!T7</f>
        <v>2.2465116279069766</v>
      </c>
    </row>
    <row r="8" spans="1:21" s="15" customFormat="1" x14ac:dyDescent="0.3">
      <c r="A8" s="70"/>
      <c r="B8" s="38" t="s">
        <v>49</v>
      </c>
      <c r="C8" s="61">
        <f>'3) Réévaluation des activités'!C5:D5</f>
        <v>4</v>
      </c>
      <c r="D8" s="62"/>
      <c r="E8" s="61">
        <f>'3) Réévaluation des activités'!E5:F5</f>
        <v>8</v>
      </c>
      <c r="F8" s="48"/>
      <c r="G8" s="47">
        <f>'3) Réévaluation des activités'!G5:H5</f>
        <v>5</v>
      </c>
      <c r="H8" s="48"/>
      <c r="I8" s="47">
        <f>'3) Réévaluation des activités'!I5:J5</f>
        <v>7</v>
      </c>
      <c r="J8" s="48"/>
      <c r="K8" s="47">
        <f>'3) Réévaluation des activités'!K5:L5</f>
        <v>6</v>
      </c>
      <c r="L8" s="48"/>
      <c r="M8" s="47">
        <f>'3) Réévaluation des activités'!M5:N5</f>
        <v>3</v>
      </c>
      <c r="N8" s="48"/>
      <c r="O8" s="47">
        <f>'3) Réévaluation des activités'!O5:P5</f>
        <v>1</v>
      </c>
      <c r="P8" s="48"/>
      <c r="Q8" s="47">
        <f>'3) Réévaluation des activités'!Q5:R5</f>
        <v>2</v>
      </c>
      <c r="R8" s="48"/>
      <c r="S8" s="47">
        <f>'3) Réévaluation des activités'!S5:T5</f>
        <v>9</v>
      </c>
      <c r="T8" s="48"/>
    </row>
    <row r="9" spans="1:21" s="15" customFormat="1" ht="18.600000000000001" customHeight="1" x14ac:dyDescent="0.3">
      <c r="A9" s="53" t="s">
        <v>68</v>
      </c>
      <c r="B9" s="59">
        <f>SUM(B12:B116)</f>
        <v>5057</v>
      </c>
      <c r="C9" s="26" t="s">
        <v>48</v>
      </c>
      <c r="D9" s="35" t="s">
        <v>45</v>
      </c>
      <c r="E9" s="26" t="s">
        <v>48</v>
      </c>
      <c r="F9" s="20" t="s">
        <v>45</v>
      </c>
      <c r="G9" s="20" t="s">
        <v>48</v>
      </c>
      <c r="H9" s="20" t="s">
        <v>45</v>
      </c>
      <c r="I9" s="20" t="s">
        <v>48</v>
      </c>
      <c r="J9" s="20" t="s">
        <v>45</v>
      </c>
      <c r="K9" s="20" t="s">
        <v>48</v>
      </c>
      <c r="L9" s="20" t="s">
        <v>45</v>
      </c>
      <c r="M9" s="20" t="s">
        <v>48</v>
      </c>
      <c r="N9" s="20" t="s">
        <v>45</v>
      </c>
      <c r="O9" s="20" t="s">
        <v>48</v>
      </c>
      <c r="P9" s="20" t="s">
        <v>45</v>
      </c>
      <c r="Q9" s="20" t="s">
        <v>48</v>
      </c>
      <c r="R9" s="20" t="s">
        <v>45</v>
      </c>
      <c r="S9" s="20" t="s">
        <v>48</v>
      </c>
      <c r="T9" s="20" t="s">
        <v>45</v>
      </c>
    </row>
    <row r="10" spans="1:21" s="15" customFormat="1" ht="17.399999999999999" customHeight="1" x14ac:dyDescent="0.3">
      <c r="A10" s="54"/>
      <c r="B10" s="60"/>
      <c r="C10" s="33">
        <f t="shared" ref="C10:T10" si="0">SUM(C12:C116)</f>
        <v>58</v>
      </c>
      <c r="D10" s="36">
        <f t="shared" si="0"/>
        <v>4.8764089381055955</v>
      </c>
      <c r="E10" s="33">
        <f t="shared" si="0"/>
        <v>42</v>
      </c>
      <c r="F10" s="18">
        <f t="shared" si="0"/>
        <v>0.86612616175598167</v>
      </c>
      <c r="G10" s="18">
        <f t="shared" si="0"/>
        <v>17</v>
      </c>
      <c r="H10" s="18">
        <f t="shared" si="0"/>
        <v>1.6499901127150487</v>
      </c>
      <c r="I10" s="18">
        <f t="shared" si="0"/>
        <v>33</v>
      </c>
      <c r="J10" s="18">
        <f t="shared" si="0"/>
        <v>3.2240458770021752</v>
      </c>
      <c r="K10" s="18">
        <f t="shared" si="0"/>
        <v>39</v>
      </c>
      <c r="L10" s="18">
        <f t="shared" si="0"/>
        <v>2.6452442159383032</v>
      </c>
      <c r="M10" s="18">
        <f t="shared" si="0"/>
        <v>69</v>
      </c>
      <c r="N10" s="18">
        <f t="shared" si="0"/>
        <v>4.8635554676685775</v>
      </c>
      <c r="O10" s="18">
        <f t="shared" si="0"/>
        <v>57</v>
      </c>
      <c r="P10" s="18">
        <f t="shared" si="0"/>
        <v>4.3604904093335968</v>
      </c>
      <c r="Q10" s="18">
        <f t="shared" si="0"/>
        <v>38</v>
      </c>
      <c r="R10" s="18">
        <f t="shared" si="0"/>
        <v>4.4502669566936914</v>
      </c>
      <c r="S10" s="18">
        <f t="shared" si="0"/>
        <v>28</v>
      </c>
      <c r="T10" s="18">
        <f t="shared" si="0"/>
        <v>2.5799881352580578</v>
      </c>
    </row>
    <row r="11" spans="1:21" s="15" customFormat="1" x14ac:dyDescent="0.3">
      <c r="A11" s="55"/>
      <c r="B11" s="38" t="s">
        <v>49</v>
      </c>
      <c r="C11" s="61">
        <f>RANK(D10,($D10,$F10,$H10,$J10,$L10,$N10,$P10,$R10,$T10),0)</f>
        <v>1</v>
      </c>
      <c r="D11" s="62"/>
      <c r="E11" s="61">
        <f>RANK(F10,($D10,$F10,$H10,$J10,$L10,$N10,$P10,$R10,$T10),0)</f>
        <v>9</v>
      </c>
      <c r="F11" s="48"/>
      <c r="G11" s="47">
        <f>RANK(H10,($D10,$F10,$H10,$J10,$L10,$N10,$P10,$R10,$T10),0)</f>
        <v>8</v>
      </c>
      <c r="H11" s="48"/>
      <c r="I11" s="47">
        <f>RANK(J10,($D10,$F10,$H10,$J10,$L10,$N10,$P10,$R10,$T10),0)</f>
        <v>5</v>
      </c>
      <c r="J11" s="48"/>
      <c r="K11" s="47">
        <f>RANK(L10,($D10,$F10,$H10,$J10,$L10,$N10,$P10,$R10,$T10),0)</f>
        <v>6</v>
      </c>
      <c r="L11" s="48"/>
      <c r="M11" s="47">
        <f>RANK(N10,($D10,$F10,$H10,$J10,$L10,$N10,$P10,$R10,$T10),0)</f>
        <v>2</v>
      </c>
      <c r="N11" s="48"/>
      <c r="O11" s="47">
        <f>RANK(P10,($D10,$F10,$H10,$J10,$L10,$N10,$P10,$R10,$T10),0)</f>
        <v>4</v>
      </c>
      <c r="P11" s="48"/>
      <c r="Q11" s="47">
        <f>RANK(R10,($D10,$F10,$H10,$J10,$L10,$N10,$P10,$R10,$T10),0)</f>
        <v>3</v>
      </c>
      <c r="R11" s="48"/>
      <c r="S11" s="47">
        <f>RANK(T10,($D10,$F10,$H10,$J10,$L10,$N10,$P10,$R10,$T10),0)</f>
        <v>7</v>
      </c>
      <c r="T11" s="48"/>
      <c r="U11" s="31" t="s">
        <v>193</v>
      </c>
    </row>
    <row r="12" spans="1:21" x14ac:dyDescent="0.3">
      <c r="A12" s="16" t="s">
        <v>46</v>
      </c>
      <c r="B12" s="39">
        <v>100</v>
      </c>
      <c r="C12" s="32"/>
      <c r="D12" s="34" t="str">
        <f>IF(C12&lt;&gt;"",$B12/$B$9*C12,"")</f>
        <v/>
      </c>
      <c r="E12" s="32">
        <v>8</v>
      </c>
      <c r="F12" s="19">
        <f>IF(E12&lt;&gt;"",$B12/$B$9*E12,"")</f>
        <v>0.15819655922483686</v>
      </c>
      <c r="G12" s="16"/>
      <c r="H12" s="19" t="str">
        <f>IF(G12&lt;&gt;"",$B12/$B$9*G12,"")</f>
        <v/>
      </c>
      <c r="I12" s="16"/>
      <c r="J12" s="19" t="str">
        <f>IF(I12&lt;&gt;"",$B12/$B$9*I12,"")</f>
        <v/>
      </c>
      <c r="K12" s="16">
        <v>5</v>
      </c>
      <c r="L12" s="19">
        <f>IF(K12&lt;&gt;"",$B12/$B$9*K12,"")</f>
        <v>9.887284951552304E-2</v>
      </c>
      <c r="M12" s="16"/>
      <c r="N12" s="19" t="str">
        <f>IF(M12&lt;&gt;"",$B12/$B$9*M12,"")</f>
        <v/>
      </c>
      <c r="O12" s="16"/>
      <c r="P12" s="19" t="str">
        <f>IF(O12&lt;&gt;"",$B12/$B$9*O12,"")</f>
        <v/>
      </c>
      <c r="Q12" s="16"/>
      <c r="R12" s="19" t="str">
        <f>IF(Q12&lt;&gt;"",$B12/$B$9*Q12,"")</f>
        <v/>
      </c>
      <c r="S12" s="16"/>
      <c r="T12" s="19" t="str">
        <f>IF(S12&lt;&gt;"",$B12/$B$9*S12,"")</f>
        <v/>
      </c>
      <c r="U12" s="30">
        <f>SUM(C12:T12)</f>
        <v>13.25706940874036</v>
      </c>
    </row>
    <row r="13" spans="1:21" x14ac:dyDescent="0.3">
      <c r="A13" s="16" t="s">
        <v>64</v>
      </c>
      <c r="B13" s="39">
        <v>200</v>
      </c>
      <c r="C13" s="32">
        <v>1</v>
      </c>
      <c r="D13" s="34">
        <f t="shared" ref="D13:F33" si="1">IF(C13&lt;&gt;"",$B13/$B$9*C13,"")</f>
        <v>3.9549139806209214E-2</v>
      </c>
      <c r="E13" s="32">
        <v>10</v>
      </c>
      <c r="F13" s="19">
        <f t="shared" si="1"/>
        <v>0.39549139806209216</v>
      </c>
      <c r="G13" s="16"/>
      <c r="H13" s="19" t="str">
        <f t="shared" ref="H13" si="2">IF(G13&lt;&gt;"",$B13/$B$9*G13,"")</f>
        <v/>
      </c>
      <c r="I13" s="16"/>
      <c r="J13" s="19" t="str">
        <f t="shared" ref="J13" si="3">IF(I13&lt;&gt;"",$B13/$B$9*I13,"")</f>
        <v/>
      </c>
      <c r="K13" s="16">
        <v>4</v>
      </c>
      <c r="L13" s="19">
        <f t="shared" ref="L13" si="4">IF(K13&lt;&gt;"",$B13/$B$9*K13,"")</f>
        <v>0.15819655922483686</v>
      </c>
      <c r="M13" s="16">
        <v>3</v>
      </c>
      <c r="N13" s="19">
        <f t="shared" ref="N13" si="5">IF(M13&lt;&gt;"",$B13/$B$9*M13,"")</f>
        <v>0.11864741941862764</v>
      </c>
      <c r="O13" s="16"/>
      <c r="P13" s="19" t="str">
        <f t="shared" ref="P13" si="6">IF(O13&lt;&gt;"",$B13/$B$9*O13,"")</f>
        <v/>
      </c>
      <c r="Q13" s="16"/>
      <c r="R13" s="19" t="str">
        <f t="shared" ref="R13" si="7">IF(Q13&lt;&gt;"",$B13/$B$9*Q13,"")</f>
        <v/>
      </c>
      <c r="S13" s="16"/>
      <c r="T13" s="19" t="str">
        <f t="shared" ref="T13" si="8">IF(S13&lt;&gt;"",$B13/$B$9*S13,"")</f>
        <v/>
      </c>
      <c r="U13" s="30">
        <f t="shared" ref="U13:U33" si="9">SUM(C13:T13)</f>
        <v>18.711884516511766</v>
      </c>
    </row>
    <row r="14" spans="1:21" x14ac:dyDescent="0.3">
      <c r="A14" s="16" t="s">
        <v>37</v>
      </c>
      <c r="B14" s="39">
        <v>50</v>
      </c>
      <c r="C14" s="32"/>
      <c r="D14" s="34" t="str">
        <f t="shared" si="1"/>
        <v/>
      </c>
      <c r="E14" s="32"/>
      <c r="F14" s="19" t="str">
        <f t="shared" si="1"/>
        <v/>
      </c>
      <c r="G14" s="16">
        <v>2</v>
      </c>
      <c r="H14" s="19">
        <f t="shared" ref="H14" si="10">IF(G14&lt;&gt;"",$B14/$B$9*G14,"")</f>
        <v>1.9774569903104607E-2</v>
      </c>
      <c r="I14" s="16"/>
      <c r="J14" s="19" t="str">
        <f t="shared" ref="J14" si="11">IF(I14&lt;&gt;"",$B14/$B$9*I14,"")</f>
        <v/>
      </c>
      <c r="K14" s="16"/>
      <c r="L14" s="19" t="str">
        <f t="shared" ref="L14" si="12">IF(K14&lt;&gt;"",$B14/$B$9*K14,"")</f>
        <v/>
      </c>
      <c r="M14" s="16">
        <v>5</v>
      </c>
      <c r="N14" s="19">
        <f t="shared" ref="N14" si="13">IF(M14&lt;&gt;"",$B14/$B$9*M14,"")</f>
        <v>4.943642475776152E-2</v>
      </c>
      <c r="O14" s="16">
        <v>6</v>
      </c>
      <c r="P14" s="19">
        <f t="shared" ref="P14" si="14">IF(O14&lt;&gt;"",$B14/$B$9*O14,"")</f>
        <v>5.9323709709313818E-2</v>
      </c>
      <c r="Q14" s="16"/>
      <c r="R14" s="19" t="str">
        <f t="shared" ref="R14" si="15">IF(Q14&lt;&gt;"",$B14/$B$9*Q14,"")</f>
        <v/>
      </c>
      <c r="S14" s="16"/>
      <c r="T14" s="19" t="str">
        <f t="shared" ref="T14" si="16">IF(S14&lt;&gt;"",$B14/$B$9*S14,"")</f>
        <v/>
      </c>
      <c r="U14" s="30">
        <f t="shared" si="9"/>
        <v>13.12853470437018</v>
      </c>
    </row>
    <row r="15" spans="1:21" x14ac:dyDescent="0.3">
      <c r="A15" s="16" t="s">
        <v>38</v>
      </c>
      <c r="B15" s="39">
        <v>50</v>
      </c>
      <c r="C15" s="32"/>
      <c r="D15" s="34" t="str">
        <f t="shared" si="1"/>
        <v/>
      </c>
      <c r="E15" s="32"/>
      <c r="F15" s="19" t="str">
        <f t="shared" si="1"/>
        <v/>
      </c>
      <c r="G15" s="16">
        <v>1</v>
      </c>
      <c r="H15" s="19">
        <f t="shared" ref="H15" si="17">IF(G15&lt;&gt;"",$B15/$B$9*G15,"")</f>
        <v>9.8872849515523036E-3</v>
      </c>
      <c r="I15" s="16"/>
      <c r="J15" s="19" t="str">
        <f t="shared" ref="J15" si="18">IF(I15&lt;&gt;"",$B15/$B$9*I15,"")</f>
        <v/>
      </c>
      <c r="K15" s="16"/>
      <c r="L15" s="19" t="str">
        <f t="shared" ref="L15" si="19">IF(K15&lt;&gt;"",$B15/$B$9*K15,"")</f>
        <v/>
      </c>
      <c r="M15" s="16">
        <v>4</v>
      </c>
      <c r="N15" s="19">
        <f t="shared" ref="N15" si="20">IF(M15&lt;&gt;"",$B15/$B$9*M15,"")</f>
        <v>3.9549139806209214E-2</v>
      </c>
      <c r="O15" s="16">
        <v>5</v>
      </c>
      <c r="P15" s="19">
        <f t="shared" ref="P15" si="21">IF(O15&lt;&gt;"",$B15/$B$9*O15,"")</f>
        <v>4.943642475776152E-2</v>
      </c>
      <c r="Q15" s="16"/>
      <c r="R15" s="19" t="str">
        <f t="shared" ref="R15" si="22">IF(Q15&lt;&gt;"",$B15/$B$9*Q15,"")</f>
        <v/>
      </c>
      <c r="S15" s="16"/>
      <c r="T15" s="19" t="str">
        <f t="shared" ref="T15" si="23">IF(S15&lt;&gt;"",$B15/$B$9*S15,"")</f>
        <v/>
      </c>
      <c r="U15" s="30">
        <f t="shared" si="9"/>
        <v>10.098872849515523</v>
      </c>
    </row>
    <row r="16" spans="1:21" x14ac:dyDescent="0.3">
      <c r="A16" s="16" t="s">
        <v>174</v>
      </c>
      <c r="B16" s="39">
        <f>2*5*47</f>
        <v>470</v>
      </c>
      <c r="C16" s="32"/>
      <c r="D16" s="34" t="str">
        <f t="shared" si="1"/>
        <v/>
      </c>
      <c r="E16" s="32"/>
      <c r="F16" s="19" t="str">
        <f t="shared" si="1"/>
        <v/>
      </c>
      <c r="G16" s="16">
        <v>1</v>
      </c>
      <c r="H16" s="19">
        <f t="shared" ref="H16" si="24">IF(G16&lt;&gt;"",$B16/$B$9*G16,"")</f>
        <v>9.2940478544591656E-2</v>
      </c>
      <c r="I16" s="16"/>
      <c r="J16" s="19" t="str">
        <f t="shared" ref="J16" si="25">IF(I16&lt;&gt;"",$B16/$B$9*I16,"")</f>
        <v/>
      </c>
      <c r="K16" s="16"/>
      <c r="L16" s="19" t="str">
        <f t="shared" ref="L16" si="26">IF(K16&lt;&gt;"",$B16/$B$9*K16,"")</f>
        <v/>
      </c>
      <c r="M16" s="16">
        <v>5</v>
      </c>
      <c r="N16" s="19">
        <f t="shared" ref="N16" si="27">IF(M16&lt;&gt;"",$B16/$B$9*M16,"")</f>
        <v>0.46470239272295827</v>
      </c>
      <c r="O16" s="16">
        <v>5</v>
      </c>
      <c r="P16" s="19">
        <f t="shared" ref="P16" si="28">IF(O16&lt;&gt;"",$B16/$B$9*O16,"")</f>
        <v>0.46470239272295827</v>
      </c>
      <c r="Q16" s="16"/>
      <c r="R16" s="19" t="str">
        <f t="shared" ref="R16" si="29">IF(Q16&lt;&gt;"",$B16/$B$9*Q16,"")</f>
        <v/>
      </c>
      <c r="S16" s="16"/>
      <c r="T16" s="19" t="str">
        <f t="shared" ref="T16" si="30">IF(S16&lt;&gt;"",$B16/$B$9*S16,"")</f>
        <v/>
      </c>
      <c r="U16" s="30">
        <f t="shared" si="9"/>
        <v>12.022345263990509</v>
      </c>
    </row>
    <row r="17" spans="1:21" x14ac:dyDescent="0.3">
      <c r="A17" s="16" t="s">
        <v>53</v>
      </c>
      <c r="B17" s="39">
        <v>100</v>
      </c>
      <c r="C17" s="32">
        <v>7</v>
      </c>
      <c r="D17" s="34">
        <f t="shared" si="1"/>
        <v>0.13842198932173225</v>
      </c>
      <c r="E17" s="32"/>
      <c r="F17" s="19" t="str">
        <f t="shared" si="1"/>
        <v/>
      </c>
      <c r="G17" s="16"/>
      <c r="H17" s="19" t="str">
        <f t="shared" ref="H17" si="31">IF(G17&lt;&gt;"",$B17/$B$9*G17,"")</f>
        <v/>
      </c>
      <c r="I17" s="16"/>
      <c r="J17" s="19" t="str">
        <f t="shared" ref="J17" si="32">IF(I17&lt;&gt;"",$B17/$B$9*I17,"")</f>
        <v/>
      </c>
      <c r="K17" s="16"/>
      <c r="L17" s="19" t="str">
        <f t="shared" ref="L17" si="33">IF(K17&lt;&gt;"",$B17/$B$9*K17,"")</f>
        <v/>
      </c>
      <c r="M17" s="16">
        <v>8</v>
      </c>
      <c r="N17" s="19">
        <f t="shared" ref="N17" si="34">IF(M17&lt;&gt;"",$B17/$B$9*M17,"")</f>
        <v>0.15819655922483686</v>
      </c>
      <c r="O17" s="16"/>
      <c r="P17" s="19" t="str">
        <f t="shared" ref="P17" si="35">IF(O17&lt;&gt;"",$B17/$B$9*O17,"")</f>
        <v/>
      </c>
      <c r="Q17" s="16">
        <v>2</v>
      </c>
      <c r="R17" s="19">
        <f t="shared" ref="R17" si="36">IF(Q17&lt;&gt;"",$B17/$B$9*Q17,"")</f>
        <v>3.9549139806209214E-2</v>
      </c>
      <c r="S17" s="16">
        <v>1</v>
      </c>
      <c r="T17" s="19">
        <f t="shared" ref="T17" si="37">IF(S17&lt;&gt;"",$B17/$B$9*S17,"")</f>
        <v>1.9774569903104607E-2</v>
      </c>
      <c r="U17" s="30">
        <f t="shared" si="9"/>
        <v>18.355942258255883</v>
      </c>
    </row>
    <row r="18" spans="1:21" x14ac:dyDescent="0.3">
      <c r="A18" s="16" t="s">
        <v>44</v>
      </c>
      <c r="B18" s="39">
        <v>47</v>
      </c>
      <c r="C18" s="32"/>
      <c r="D18" s="34" t="str">
        <f t="shared" si="1"/>
        <v/>
      </c>
      <c r="E18" s="32"/>
      <c r="F18" s="19" t="str">
        <f t="shared" si="1"/>
        <v/>
      </c>
      <c r="G18" s="16">
        <v>2</v>
      </c>
      <c r="H18" s="19">
        <f t="shared" ref="H18" si="38">IF(G18&lt;&gt;"",$B18/$B$9*G18,"")</f>
        <v>1.8588095708918333E-2</v>
      </c>
      <c r="I18" s="16">
        <v>2</v>
      </c>
      <c r="J18" s="19">
        <f t="shared" ref="J18" si="39">IF(I18&lt;&gt;"",$B18/$B$9*I18,"")</f>
        <v>1.8588095708918333E-2</v>
      </c>
      <c r="K18" s="16">
        <v>1</v>
      </c>
      <c r="L18" s="19">
        <f t="shared" ref="L18" si="40">IF(K18&lt;&gt;"",$B18/$B$9*K18,"")</f>
        <v>9.2940478544591663E-3</v>
      </c>
      <c r="M18" s="16">
        <v>-5</v>
      </c>
      <c r="N18" s="19">
        <f t="shared" ref="N18" si="41">IF(M18&lt;&gt;"",$B18/$B$9*M18,"")</f>
        <v>-4.6470239272295835E-2</v>
      </c>
      <c r="O18" s="16">
        <v>3</v>
      </c>
      <c r="P18" s="19">
        <f t="shared" ref="P18" si="42">IF(O18&lt;&gt;"",$B18/$B$9*O18,"")</f>
        <v>2.7882143563377499E-2</v>
      </c>
      <c r="Q18" s="16">
        <v>5</v>
      </c>
      <c r="R18" s="19">
        <f t="shared" ref="R18" si="43">IF(Q18&lt;&gt;"",$B18/$B$9*Q18,"")</f>
        <v>4.6470239272295835E-2</v>
      </c>
      <c r="S18" s="16">
        <v>1</v>
      </c>
      <c r="T18" s="19">
        <f t="shared" ref="T18" si="44">IF(S18&lt;&gt;"",$B18/$B$9*S18,"")</f>
        <v>9.2940478544591663E-3</v>
      </c>
      <c r="U18" s="30">
        <f t="shared" si="9"/>
        <v>9.0836464306901323</v>
      </c>
    </row>
    <row r="19" spans="1:21" x14ac:dyDescent="0.3">
      <c r="A19" s="16" t="s">
        <v>54</v>
      </c>
      <c r="B19" s="39">
        <v>1800</v>
      </c>
      <c r="C19" s="32">
        <v>8</v>
      </c>
      <c r="D19" s="34">
        <f t="shared" si="1"/>
        <v>2.8475380660470635</v>
      </c>
      <c r="E19" s="32"/>
      <c r="F19" s="19" t="str">
        <f t="shared" si="1"/>
        <v/>
      </c>
      <c r="G19" s="16">
        <v>4</v>
      </c>
      <c r="H19" s="19">
        <f t="shared" ref="H19" si="45">IF(G19&lt;&gt;"",$B19/$B$9*G19,"")</f>
        <v>1.4237690330235317</v>
      </c>
      <c r="I19" s="16">
        <v>2</v>
      </c>
      <c r="J19" s="19">
        <f t="shared" ref="J19" si="46">IF(I19&lt;&gt;"",$B19/$B$9*I19,"")</f>
        <v>0.71188451651176587</v>
      </c>
      <c r="K19" s="16">
        <v>2</v>
      </c>
      <c r="L19" s="19">
        <f t="shared" ref="L19" si="47">IF(K19&lt;&gt;"",$B19/$B$9*K19,"")</f>
        <v>0.71188451651176587</v>
      </c>
      <c r="M19" s="16">
        <v>6</v>
      </c>
      <c r="N19" s="19">
        <f t="shared" ref="N19" si="48">IF(M19&lt;&gt;"",$B19/$B$9*M19,"")</f>
        <v>2.1356535495352977</v>
      </c>
      <c r="O19" s="16">
        <v>6</v>
      </c>
      <c r="P19" s="19">
        <f t="shared" ref="P19" si="49">IF(O19&lt;&gt;"",$B19/$B$9*O19,"")</f>
        <v>2.1356535495352977</v>
      </c>
      <c r="Q19" s="16">
        <v>8</v>
      </c>
      <c r="R19" s="19">
        <f t="shared" ref="R19" si="50">IF(Q19&lt;&gt;"",$B19/$B$9*Q19,"")</f>
        <v>2.8475380660470635</v>
      </c>
      <c r="S19" s="16">
        <v>5</v>
      </c>
      <c r="T19" s="19">
        <f t="shared" ref="T19" si="51">IF(S19&lt;&gt;"",$B19/$B$9*S19,"")</f>
        <v>1.7797112912794146</v>
      </c>
      <c r="U19" s="30">
        <f t="shared" si="9"/>
        <v>55.593632588491197</v>
      </c>
    </row>
    <row r="20" spans="1:21" s="15" customFormat="1" ht="28.8" x14ac:dyDescent="0.3">
      <c r="A20" s="13" t="s">
        <v>71</v>
      </c>
      <c r="B20" s="40">
        <v>50</v>
      </c>
      <c r="C20" s="28">
        <v>8</v>
      </c>
      <c r="D20" s="34">
        <f t="shared" si="1"/>
        <v>7.9098279612418429E-2</v>
      </c>
      <c r="E20" s="28"/>
      <c r="F20" s="19" t="str">
        <f t="shared" si="1"/>
        <v/>
      </c>
      <c r="G20" s="13"/>
      <c r="H20" s="19" t="str">
        <f t="shared" ref="H20" si="52">IF(G20&lt;&gt;"",$B20/$B$9*G20,"")</f>
        <v/>
      </c>
      <c r="I20" s="13">
        <v>2</v>
      </c>
      <c r="J20" s="19">
        <f t="shared" ref="J20" si="53">IF(I20&lt;&gt;"",$B20/$B$9*I20,"")</f>
        <v>1.9774569903104607E-2</v>
      </c>
      <c r="K20" s="13">
        <v>2</v>
      </c>
      <c r="L20" s="19">
        <f t="shared" ref="L20" si="54">IF(K20&lt;&gt;"",$B20/$B$9*K20,"")</f>
        <v>1.9774569903104607E-2</v>
      </c>
      <c r="M20" s="13">
        <v>8</v>
      </c>
      <c r="N20" s="19">
        <f t="shared" ref="N20" si="55">IF(M20&lt;&gt;"",$B20/$B$9*M20,"")</f>
        <v>7.9098279612418429E-2</v>
      </c>
      <c r="O20" s="16">
        <v>3</v>
      </c>
      <c r="P20" s="19">
        <f t="shared" ref="P20" si="56">IF(O20&lt;&gt;"",$B20/$B$9*O20,"")</f>
        <v>2.9661854854656909E-2</v>
      </c>
      <c r="Q20" s="13">
        <v>4</v>
      </c>
      <c r="R20" s="19">
        <f t="shared" ref="R20" si="57">IF(Q20&lt;&gt;"",$B20/$B$9*Q20,"")</f>
        <v>3.9549139806209214E-2</v>
      </c>
      <c r="S20" s="13">
        <v>2</v>
      </c>
      <c r="T20" s="19">
        <f t="shared" ref="T20" si="58">IF(S20&lt;&gt;"",$B20/$B$9*S20,"")</f>
        <v>1.9774569903104607E-2</v>
      </c>
      <c r="U20" s="30">
        <f t="shared" si="9"/>
        <v>29.286731263595016</v>
      </c>
    </row>
    <row r="21" spans="1:21" s="15" customFormat="1" x14ac:dyDescent="0.3">
      <c r="A21" s="13" t="s">
        <v>66</v>
      </c>
      <c r="B21" s="40">
        <v>50</v>
      </c>
      <c r="C21" s="28">
        <v>5</v>
      </c>
      <c r="D21" s="34">
        <f t="shared" si="1"/>
        <v>4.943642475776152E-2</v>
      </c>
      <c r="E21" s="28"/>
      <c r="F21" s="19" t="str">
        <f t="shared" si="1"/>
        <v/>
      </c>
      <c r="G21" s="13"/>
      <c r="H21" s="19" t="str">
        <f t="shared" ref="H21" si="59">IF(G21&lt;&gt;"",$B21/$B$9*G21,"")</f>
        <v/>
      </c>
      <c r="I21" s="13">
        <v>1</v>
      </c>
      <c r="J21" s="19">
        <f t="shared" ref="J21" si="60">IF(I21&lt;&gt;"",$B21/$B$9*I21,"")</f>
        <v>9.8872849515523036E-3</v>
      </c>
      <c r="K21" s="13">
        <v>1</v>
      </c>
      <c r="L21" s="19">
        <f t="shared" ref="L21" si="61">IF(K21&lt;&gt;"",$B21/$B$9*K21,"")</f>
        <v>9.8872849515523036E-3</v>
      </c>
      <c r="M21" s="13">
        <v>5</v>
      </c>
      <c r="N21" s="19">
        <f t="shared" ref="N21" si="62">IF(M21&lt;&gt;"",$B21/$B$9*M21,"")</f>
        <v>4.943642475776152E-2</v>
      </c>
      <c r="O21" s="16">
        <v>3</v>
      </c>
      <c r="P21" s="19">
        <f t="shared" ref="P21" si="63">IF(O21&lt;&gt;"",$B21/$B$9*O21,"")</f>
        <v>2.9661854854656909E-2</v>
      </c>
      <c r="Q21" s="13">
        <v>3</v>
      </c>
      <c r="R21" s="19">
        <f t="shared" ref="R21" si="64">IF(Q21&lt;&gt;"",$B21/$B$9*Q21,"")</f>
        <v>2.9661854854656909E-2</v>
      </c>
      <c r="S21" s="13">
        <v>2</v>
      </c>
      <c r="T21" s="19">
        <f t="shared" ref="T21" si="65">IF(S21&lt;&gt;"",$B21/$B$9*S21,"")</f>
        <v>1.9774569903104607E-2</v>
      </c>
      <c r="U21" s="30">
        <f t="shared" si="9"/>
        <v>20.197745699031046</v>
      </c>
    </row>
    <row r="22" spans="1:21" s="15" customFormat="1" ht="28.8" x14ac:dyDescent="0.3">
      <c r="A22" s="13" t="s">
        <v>65</v>
      </c>
      <c r="B22" s="40">
        <v>600</v>
      </c>
      <c r="C22" s="28">
        <v>10</v>
      </c>
      <c r="D22" s="34">
        <f t="shared" si="1"/>
        <v>1.1864741941862764</v>
      </c>
      <c r="E22" s="28"/>
      <c r="F22" s="19" t="str">
        <f t="shared" si="1"/>
        <v/>
      </c>
      <c r="G22" s="13"/>
      <c r="H22" s="19" t="str">
        <f t="shared" ref="H22" si="66">IF(G22&lt;&gt;"",$B22/$B$9*G22,"")</f>
        <v/>
      </c>
      <c r="I22" s="13">
        <v>2</v>
      </c>
      <c r="J22" s="19">
        <f t="shared" ref="J22" si="67">IF(I22&lt;&gt;"",$B22/$B$9*I22,"")</f>
        <v>0.2372948388372553</v>
      </c>
      <c r="K22" s="13">
        <v>3</v>
      </c>
      <c r="L22" s="19">
        <f t="shared" ref="L22" si="68">IF(K22&lt;&gt;"",$B22/$B$9*K22,"")</f>
        <v>0.35594225825588294</v>
      </c>
      <c r="M22" s="13">
        <v>10</v>
      </c>
      <c r="N22" s="19">
        <f t="shared" ref="N22" si="69">IF(M22&lt;&gt;"",$B22/$B$9*M22,"")</f>
        <v>1.1864741941862764</v>
      </c>
      <c r="O22" s="16">
        <v>8</v>
      </c>
      <c r="P22" s="19">
        <f t="shared" ref="P22" si="70">IF(O22&lt;&gt;"",$B22/$B$9*O22,"")</f>
        <v>0.9491793553490212</v>
      </c>
      <c r="Q22" s="13">
        <v>10</v>
      </c>
      <c r="R22" s="19">
        <f t="shared" ref="R22" si="71">IF(Q22&lt;&gt;"",$B22/$B$9*Q22,"")</f>
        <v>1.1864741941862764</v>
      </c>
      <c r="S22" s="13">
        <v>5</v>
      </c>
      <c r="T22" s="19">
        <f t="shared" ref="T22" si="72">IF(S22&lt;&gt;"",$B22/$B$9*S22,"")</f>
        <v>0.59323709709313821</v>
      </c>
      <c r="U22" s="30">
        <f t="shared" si="9"/>
        <v>53.69507613209413</v>
      </c>
    </row>
    <row r="23" spans="1:21" x14ac:dyDescent="0.3">
      <c r="A23" s="16" t="s">
        <v>34</v>
      </c>
      <c r="B23" s="39">
        <v>50</v>
      </c>
      <c r="C23" s="32"/>
      <c r="D23" s="34" t="str">
        <f t="shared" si="1"/>
        <v/>
      </c>
      <c r="E23" s="32"/>
      <c r="F23" s="19" t="str">
        <f t="shared" si="1"/>
        <v/>
      </c>
      <c r="G23" s="16">
        <v>1</v>
      </c>
      <c r="H23" s="19">
        <f t="shared" ref="H23" si="73">IF(G23&lt;&gt;"",$B23/$B$9*G23,"")</f>
        <v>9.8872849515523036E-3</v>
      </c>
      <c r="I23" s="16">
        <v>1</v>
      </c>
      <c r="J23" s="19">
        <f t="shared" ref="J23" si="74">IF(I23&lt;&gt;"",$B23/$B$9*I23,"")</f>
        <v>9.8872849515523036E-3</v>
      </c>
      <c r="K23" s="16">
        <v>1</v>
      </c>
      <c r="L23" s="19">
        <f t="shared" ref="L23" si="75">IF(K23&lt;&gt;"",$B23/$B$9*K23,"")</f>
        <v>9.8872849515523036E-3</v>
      </c>
      <c r="M23" s="16">
        <v>5</v>
      </c>
      <c r="N23" s="19">
        <f t="shared" ref="N23" si="76">IF(M23&lt;&gt;"",$B23/$B$9*M23,"")</f>
        <v>4.943642475776152E-2</v>
      </c>
      <c r="O23" s="16">
        <v>5</v>
      </c>
      <c r="P23" s="19">
        <f t="shared" ref="P23" si="77">IF(O23&lt;&gt;"",$B23/$B$9*O23,"")</f>
        <v>4.943642475776152E-2</v>
      </c>
      <c r="Q23" s="16">
        <v>3</v>
      </c>
      <c r="R23" s="19">
        <f t="shared" ref="R23" si="78">IF(Q23&lt;&gt;"",$B23/$B$9*Q23,"")</f>
        <v>2.9661854854656909E-2</v>
      </c>
      <c r="S23" s="16">
        <v>1</v>
      </c>
      <c r="T23" s="19">
        <f t="shared" ref="T23" si="79">IF(S23&lt;&gt;"",$B23/$B$9*S23,"")</f>
        <v>9.8872849515523036E-3</v>
      </c>
      <c r="U23" s="30">
        <f t="shared" si="9"/>
        <v>17.168083844176387</v>
      </c>
    </row>
    <row r="24" spans="1:21" ht="28.8" x14ac:dyDescent="0.3">
      <c r="A24" s="16" t="s">
        <v>167</v>
      </c>
      <c r="B24" s="39">
        <v>100</v>
      </c>
      <c r="C24" s="28">
        <v>1</v>
      </c>
      <c r="D24" s="34">
        <f t="shared" si="1"/>
        <v>1.9774569903104607E-2</v>
      </c>
      <c r="E24" s="32">
        <v>3</v>
      </c>
      <c r="F24" s="19">
        <f t="shared" si="1"/>
        <v>5.9323709709313818E-2</v>
      </c>
      <c r="G24" s="16"/>
      <c r="H24" s="19" t="str">
        <f t="shared" ref="H24" si="80">IF(G24&lt;&gt;"",$B24/$B$9*G24,"")</f>
        <v/>
      </c>
      <c r="I24" s="16">
        <v>5</v>
      </c>
      <c r="J24" s="19">
        <f t="shared" ref="J24" si="81">IF(I24&lt;&gt;"",$B24/$B$9*I24,"")</f>
        <v>9.887284951552304E-2</v>
      </c>
      <c r="K24" s="16">
        <v>6</v>
      </c>
      <c r="L24" s="19">
        <f t="shared" ref="L24" si="82">IF(K24&lt;&gt;"",$B24/$B$9*K24,"")</f>
        <v>0.11864741941862764</v>
      </c>
      <c r="M24" s="16">
        <v>3</v>
      </c>
      <c r="N24" s="19">
        <f t="shared" ref="N24" si="83">IF(M24&lt;&gt;"",$B24/$B$9*M24,"")</f>
        <v>5.9323709709313818E-2</v>
      </c>
      <c r="O24" s="16">
        <v>2</v>
      </c>
      <c r="P24" s="19">
        <f t="shared" ref="P24" si="84">IF(O24&lt;&gt;"",$B24/$B$9*O24,"")</f>
        <v>3.9549139806209214E-2</v>
      </c>
      <c r="Q24" s="16">
        <v>1</v>
      </c>
      <c r="R24" s="19">
        <f t="shared" ref="R24" si="85">IF(Q24&lt;&gt;"",$B24/$B$9*Q24,"")</f>
        <v>1.9774569903104607E-2</v>
      </c>
      <c r="S24" s="16"/>
      <c r="T24" s="19" t="str">
        <f t="shared" ref="T24" si="86">IF(S24&lt;&gt;"",$B24/$B$9*S24,"")</f>
        <v/>
      </c>
      <c r="U24" s="30">
        <f t="shared" si="9"/>
        <v>21.415265967965198</v>
      </c>
    </row>
    <row r="25" spans="1:21" ht="28.8" x14ac:dyDescent="0.3">
      <c r="A25" s="16" t="s">
        <v>169</v>
      </c>
      <c r="B25" s="39">
        <v>100</v>
      </c>
      <c r="C25" s="28">
        <v>1</v>
      </c>
      <c r="D25" s="34">
        <f t="shared" si="1"/>
        <v>1.9774569903104607E-2</v>
      </c>
      <c r="E25" s="32">
        <v>5</v>
      </c>
      <c r="F25" s="19">
        <f t="shared" si="1"/>
        <v>9.887284951552304E-2</v>
      </c>
      <c r="G25" s="16"/>
      <c r="H25" s="19" t="str">
        <f t="shared" ref="H25" si="87">IF(G25&lt;&gt;"",$B25/$B$9*G25,"")</f>
        <v/>
      </c>
      <c r="I25" s="16">
        <v>5</v>
      </c>
      <c r="J25" s="19">
        <f t="shared" ref="J25" si="88">IF(I25&lt;&gt;"",$B25/$B$9*I25,"")</f>
        <v>9.887284951552304E-2</v>
      </c>
      <c r="K25" s="16">
        <v>8</v>
      </c>
      <c r="L25" s="19">
        <f t="shared" ref="L25" si="89">IF(K25&lt;&gt;"",$B25/$B$9*K25,"")</f>
        <v>0.15819655922483686</v>
      </c>
      <c r="M25" s="16">
        <v>1</v>
      </c>
      <c r="N25" s="19">
        <f t="shared" ref="N25" si="90">IF(M25&lt;&gt;"",$B25/$B$9*M25,"")</f>
        <v>1.9774569903104607E-2</v>
      </c>
      <c r="O25" s="16">
        <v>1</v>
      </c>
      <c r="P25" s="19">
        <f t="shared" ref="P25" si="91">IF(O25&lt;&gt;"",$B25/$B$9*O25,"")</f>
        <v>1.9774569903104607E-2</v>
      </c>
      <c r="Q25" s="16"/>
      <c r="R25" s="19" t="str">
        <f t="shared" ref="R25" si="92">IF(Q25&lt;&gt;"",$B25/$B$9*Q25,"")</f>
        <v/>
      </c>
      <c r="S25" s="16"/>
      <c r="T25" s="19" t="str">
        <f t="shared" ref="T25" si="93">IF(S25&lt;&gt;"",$B25/$B$9*S25,"")</f>
        <v/>
      </c>
      <c r="U25" s="30">
        <f t="shared" si="9"/>
        <v>21.415265967965201</v>
      </c>
    </row>
    <row r="26" spans="1:21" x14ac:dyDescent="0.3">
      <c r="A26" s="16" t="s">
        <v>170</v>
      </c>
      <c r="B26" s="39">
        <v>70</v>
      </c>
      <c r="C26" s="28">
        <v>1</v>
      </c>
      <c r="D26" s="34">
        <f t="shared" si="1"/>
        <v>1.3842198932173226E-2</v>
      </c>
      <c r="E26" s="32"/>
      <c r="F26" s="19" t="str">
        <f t="shared" si="1"/>
        <v/>
      </c>
      <c r="G26" s="16">
        <v>1</v>
      </c>
      <c r="H26" s="19">
        <f t="shared" ref="H26" si="94">IF(G26&lt;&gt;"",$B26/$B$9*G26,"")</f>
        <v>1.3842198932173226E-2</v>
      </c>
      <c r="I26" s="16"/>
      <c r="J26" s="19" t="str">
        <f t="shared" ref="J26" si="95">IF(I26&lt;&gt;"",$B26/$B$9*I26,"")</f>
        <v/>
      </c>
      <c r="K26" s="16"/>
      <c r="L26" s="19" t="str">
        <f t="shared" ref="L26" si="96">IF(K26&lt;&gt;"",$B26/$B$9*K26,"")</f>
        <v/>
      </c>
      <c r="M26" s="16">
        <v>3</v>
      </c>
      <c r="N26" s="19">
        <f t="shared" ref="N26" si="97">IF(M26&lt;&gt;"",$B26/$B$9*M26,"")</f>
        <v>4.1526596796519676E-2</v>
      </c>
      <c r="O26" s="16">
        <v>8</v>
      </c>
      <c r="P26" s="19">
        <f t="shared" ref="P26" si="98">IF(O26&lt;&gt;"",$B26/$B$9*O26,"")</f>
        <v>0.11073759145738581</v>
      </c>
      <c r="Q26" s="16">
        <v>1</v>
      </c>
      <c r="R26" s="19">
        <f t="shared" ref="R26" si="99">IF(Q26&lt;&gt;"",$B26/$B$9*Q26,"")</f>
        <v>1.3842198932173226E-2</v>
      </c>
      <c r="S26" s="16">
        <v>8</v>
      </c>
      <c r="T26" s="19">
        <f t="shared" ref="T26" si="100">IF(S26&lt;&gt;"",$B26/$B$9*S26,"")</f>
        <v>0.11073759145738581</v>
      </c>
      <c r="U26" s="30">
        <f t="shared" si="9"/>
        <v>22.304528376507811</v>
      </c>
    </row>
    <row r="27" spans="1:21" x14ac:dyDescent="0.3">
      <c r="A27" s="16" t="s">
        <v>40</v>
      </c>
      <c r="B27" s="39">
        <v>30</v>
      </c>
      <c r="C27" s="32"/>
      <c r="D27" s="34" t="str">
        <f t="shared" si="1"/>
        <v/>
      </c>
      <c r="E27" s="32">
        <v>3</v>
      </c>
      <c r="F27" s="19">
        <f t="shared" si="1"/>
        <v>1.7797112912794146E-2</v>
      </c>
      <c r="G27" s="16"/>
      <c r="H27" s="19" t="str">
        <f t="shared" ref="H27" si="101">IF(G27&lt;&gt;"",$B27/$B$9*G27,"")</f>
        <v/>
      </c>
      <c r="I27" s="16"/>
      <c r="J27" s="19" t="str">
        <f t="shared" ref="J27" si="102">IF(I27&lt;&gt;"",$B27/$B$9*I27,"")</f>
        <v/>
      </c>
      <c r="K27" s="16">
        <v>1</v>
      </c>
      <c r="L27" s="19">
        <f t="shared" ref="L27" si="103">IF(K27&lt;&gt;"",$B27/$B$9*K27,"")</f>
        <v>5.9323709709313823E-3</v>
      </c>
      <c r="M27" s="16">
        <v>2</v>
      </c>
      <c r="N27" s="19">
        <f t="shared" ref="N27" si="104">IF(M27&lt;&gt;"",$B27/$B$9*M27,"")</f>
        <v>1.1864741941862765E-2</v>
      </c>
      <c r="O27" s="16"/>
      <c r="P27" s="19" t="str">
        <f t="shared" ref="P27" si="105">IF(O27&lt;&gt;"",$B27/$B$9*O27,"")</f>
        <v/>
      </c>
      <c r="Q27" s="16"/>
      <c r="R27" s="19" t="str">
        <f t="shared" ref="R27" si="106">IF(Q27&lt;&gt;"",$B27/$B$9*Q27,"")</f>
        <v/>
      </c>
      <c r="S27" s="16">
        <v>3</v>
      </c>
      <c r="T27" s="19">
        <f t="shared" ref="T27" si="107">IF(S27&lt;&gt;"",$B27/$B$9*S27,"")</f>
        <v>1.7797112912794146E-2</v>
      </c>
      <c r="U27" s="30">
        <f t="shared" si="9"/>
        <v>9.0533913387383809</v>
      </c>
    </row>
    <row r="28" spans="1:21" s="15" customFormat="1" x14ac:dyDescent="0.3">
      <c r="A28" s="13" t="s">
        <v>168</v>
      </c>
      <c r="B28" s="40">
        <v>1000</v>
      </c>
      <c r="C28" s="28">
        <v>2</v>
      </c>
      <c r="D28" s="34">
        <f t="shared" si="1"/>
        <v>0.39549139806209216</v>
      </c>
      <c r="E28" s="28"/>
      <c r="F28" s="19" t="str">
        <f t="shared" si="1"/>
        <v/>
      </c>
      <c r="G28" s="13"/>
      <c r="H28" s="19" t="str">
        <f t="shared" ref="H28" si="108">IF(G28&lt;&gt;"",$B28/$B$9*G28,"")</f>
        <v/>
      </c>
      <c r="I28" s="13">
        <v>10</v>
      </c>
      <c r="J28" s="19">
        <f t="shared" ref="J28" si="109">IF(I28&lt;&gt;"",$B28/$B$9*I28,"")</f>
        <v>1.9774569903104608</v>
      </c>
      <c r="K28" s="13">
        <v>5</v>
      </c>
      <c r="L28" s="19">
        <f t="shared" ref="L28" si="110">IF(K28&lt;&gt;"",$B28/$B$9*K28,"")</f>
        <v>0.98872849515523042</v>
      </c>
      <c r="M28" s="13">
        <v>2</v>
      </c>
      <c r="N28" s="19">
        <f t="shared" ref="N28" si="111">IF(M28&lt;&gt;"",$B28/$B$9*M28,"")</f>
        <v>0.39549139806209216</v>
      </c>
      <c r="O28" s="13">
        <v>2</v>
      </c>
      <c r="P28" s="19">
        <f t="shared" ref="P28" si="112">IF(O28&lt;&gt;"",$B28/$B$9*O28,"")</f>
        <v>0.39549139806209216</v>
      </c>
      <c r="Q28" s="13">
        <v>1</v>
      </c>
      <c r="R28" s="19">
        <f t="shared" ref="R28" si="113">IF(Q28&lt;&gt;"",$B28/$B$9*Q28,"")</f>
        <v>0.19774569903104608</v>
      </c>
      <c r="S28" s="13"/>
      <c r="T28" s="19" t="str">
        <f t="shared" ref="T28" si="114">IF(S28&lt;&gt;"",$B28/$B$9*S28,"")</f>
        <v/>
      </c>
      <c r="U28" s="30">
        <f t="shared" si="9"/>
        <v>26.350405378683011</v>
      </c>
    </row>
    <row r="29" spans="1:21" s="15" customFormat="1" x14ac:dyDescent="0.3">
      <c r="A29" s="13" t="s">
        <v>63</v>
      </c>
      <c r="B29" s="40">
        <v>20</v>
      </c>
      <c r="C29" s="28">
        <v>10</v>
      </c>
      <c r="D29" s="34">
        <f t="shared" si="1"/>
        <v>3.9549139806209214E-2</v>
      </c>
      <c r="E29" s="28"/>
      <c r="F29" s="19" t="str">
        <f t="shared" si="1"/>
        <v/>
      </c>
      <c r="G29" s="13"/>
      <c r="H29" s="19" t="str">
        <f t="shared" ref="H29" si="115">IF(G29&lt;&gt;"",$B29/$B$9*G29,"")</f>
        <v/>
      </c>
      <c r="I29" s="13"/>
      <c r="J29" s="19" t="str">
        <f t="shared" ref="J29" si="116">IF(I29&lt;&gt;"",$B29/$B$9*I29,"")</f>
        <v/>
      </c>
      <c r="K29" s="13"/>
      <c r="L29" s="19" t="str">
        <f t="shared" ref="L29" si="117">IF(K29&lt;&gt;"",$B29/$B$9*K29,"")</f>
        <v/>
      </c>
      <c r="M29" s="13"/>
      <c r="N29" s="19" t="str">
        <f t="shared" ref="N29" si="118">IF(M29&lt;&gt;"",$B29/$B$9*M29,"")</f>
        <v/>
      </c>
      <c r="O29" s="13"/>
      <c r="P29" s="19" t="str">
        <f t="shared" ref="P29" si="119">IF(O29&lt;&gt;"",$B29/$B$9*O29,"")</f>
        <v/>
      </c>
      <c r="Q29" s="13"/>
      <c r="R29" s="19" t="str">
        <f t="shared" ref="R29" si="120">IF(Q29&lt;&gt;"",$B29/$B$9*Q29,"")</f>
        <v/>
      </c>
      <c r="S29" s="13"/>
      <c r="T29" s="19" t="str">
        <f t="shared" ref="T29" si="121">IF(S29&lt;&gt;"",$B29/$B$9*S29,"")</f>
        <v/>
      </c>
      <c r="U29" s="30">
        <f t="shared" si="9"/>
        <v>10.039549139806208</v>
      </c>
    </row>
    <row r="30" spans="1:21" s="15" customFormat="1" x14ac:dyDescent="0.3">
      <c r="A30" s="13" t="s">
        <v>60</v>
      </c>
      <c r="B30" s="40">
        <v>50</v>
      </c>
      <c r="C30" s="28">
        <v>1</v>
      </c>
      <c r="D30" s="34">
        <f t="shared" si="1"/>
        <v>9.8872849515523036E-3</v>
      </c>
      <c r="E30" s="28">
        <v>1</v>
      </c>
      <c r="F30" s="19">
        <f t="shared" si="1"/>
        <v>9.8872849515523036E-3</v>
      </c>
      <c r="G30" s="13">
        <v>1</v>
      </c>
      <c r="H30" s="19">
        <f t="shared" ref="H30" si="122">IF(G30&lt;&gt;"",$B30/$B$9*G30,"")</f>
        <v>9.8872849515523036E-3</v>
      </c>
      <c r="I30" s="13"/>
      <c r="J30" s="19" t="str">
        <f t="shared" ref="J30" si="123">IF(I30&lt;&gt;"",$B30/$B$9*I30,"")</f>
        <v/>
      </c>
      <c r="K30" s="13"/>
      <c r="L30" s="19" t="str">
        <f t="shared" ref="L30" si="124">IF(K30&lt;&gt;"",$B30/$B$9*K30,"")</f>
        <v/>
      </c>
      <c r="M30" s="13">
        <v>1</v>
      </c>
      <c r="N30" s="19">
        <f t="shared" ref="N30" si="125">IF(M30&lt;&gt;"",$B30/$B$9*M30,"")</f>
        <v>9.8872849515523036E-3</v>
      </c>
      <c r="O30" s="13"/>
      <c r="P30" s="19" t="str">
        <f t="shared" ref="P30" si="126">IF(O30&lt;&gt;"",$B30/$B$9*O30,"")</f>
        <v/>
      </c>
      <c r="Q30" s="13"/>
      <c r="R30" s="19" t="str">
        <f t="shared" ref="R30" si="127">IF(Q30&lt;&gt;"",$B30/$B$9*Q30,"")</f>
        <v/>
      </c>
      <c r="S30" s="13"/>
      <c r="T30" s="19" t="str">
        <f t="shared" ref="T30" si="128">IF(S30&lt;&gt;"",$B30/$B$9*S30,"")</f>
        <v/>
      </c>
      <c r="U30" s="30">
        <f t="shared" si="9"/>
        <v>4.0395491398062084</v>
      </c>
    </row>
    <row r="31" spans="1:21" s="15" customFormat="1" x14ac:dyDescent="0.3">
      <c r="A31" s="13" t="s">
        <v>67</v>
      </c>
      <c r="B31" s="40">
        <v>50</v>
      </c>
      <c r="C31" s="28">
        <v>1</v>
      </c>
      <c r="D31" s="34">
        <f t="shared" si="1"/>
        <v>9.8872849515523036E-3</v>
      </c>
      <c r="E31" s="28">
        <v>10</v>
      </c>
      <c r="F31" s="19">
        <f t="shared" si="1"/>
        <v>9.887284951552304E-2</v>
      </c>
      <c r="G31" s="13">
        <v>1</v>
      </c>
      <c r="H31" s="19">
        <f t="shared" ref="H31:H33" si="129">IF(G31&lt;&gt;"",$B31/$B$9*G31,"")</f>
        <v>9.8872849515523036E-3</v>
      </c>
      <c r="I31" s="13"/>
      <c r="J31" s="19" t="str">
        <f t="shared" ref="J31:J33" si="130">IF(I31&lt;&gt;"",$B31/$B$9*I31,"")</f>
        <v/>
      </c>
      <c r="K31" s="13"/>
      <c r="L31" s="19" t="str">
        <f t="shared" ref="L31:L33" si="131">IF(K31&lt;&gt;"",$B31/$B$9*K31,"")</f>
        <v/>
      </c>
      <c r="M31" s="13"/>
      <c r="N31" s="19" t="str">
        <f t="shared" ref="N31:N33" si="132">IF(M31&lt;&gt;"",$B31/$B$9*M31,"")</f>
        <v/>
      </c>
      <c r="O31" s="13"/>
      <c r="P31" s="19" t="str">
        <f t="shared" ref="P31:P33" si="133">IF(O31&lt;&gt;"",$B31/$B$9*O31,"")</f>
        <v/>
      </c>
      <c r="Q31" s="13"/>
      <c r="R31" s="19" t="str">
        <f t="shared" ref="R31:R33" si="134">IF(Q31&lt;&gt;"",$B31/$B$9*Q31,"")</f>
        <v/>
      </c>
      <c r="S31" s="13"/>
      <c r="T31" s="19" t="str">
        <f t="shared" ref="T31:T33" si="135">IF(S31&lt;&gt;"",$B31/$B$9*S31,"")</f>
        <v/>
      </c>
      <c r="U31" s="30">
        <f t="shared" si="9"/>
        <v>12.118647419418629</v>
      </c>
    </row>
    <row r="32" spans="1:21" s="15" customFormat="1" x14ac:dyDescent="0.3">
      <c r="A32" s="27" t="s">
        <v>186</v>
      </c>
      <c r="B32" s="40">
        <v>70</v>
      </c>
      <c r="C32" s="28">
        <v>2</v>
      </c>
      <c r="D32" s="37">
        <f t="shared" si="1"/>
        <v>2.7684397864346452E-2</v>
      </c>
      <c r="E32" s="28">
        <v>2</v>
      </c>
      <c r="F32" s="19">
        <f t="shared" si="1"/>
        <v>2.7684397864346452E-2</v>
      </c>
      <c r="G32" s="27">
        <v>3</v>
      </c>
      <c r="H32" s="19">
        <f t="shared" si="129"/>
        <v>4.1526596796519676E-2</v>
      </c>
      <c r="I32" s="27">
        <v>3</v>
      </c>
      <c r="J32" s="19">
        <f t="shared" si="130"/>
        <v>4.1526596796519676E-2</v>
      </c>
      <c r="K32" s="27"/>
      <c r="L32" s="19" t="str">
        <f t="shared" si="131"/>
        <v/>
      </c>
      <c r="M32" s="27">
        <v>3</v>
      </c>
      <c r="N32" s="19">
        <f t="shared" si="132"/>
        <v>4.1526596796519676E-2</v>
      </c>
      <c r="O32" s="27"/>
      <c r="P32" s="19" t="str">
        <f t="shared" si="133"/>
        <v/>
      </c>
      <c r="Q32" s="27"/>
      <c r="R32" s="19" t="str">
        <f t="shared" si="134"/>
        <v/>
      </c>
      <c r="S32" s="27"/>
      <c r="T32" s="19" t="str">
        <f t="shared" si="135"/>
        <v/>
      </c>
      <c r="U32" s="30">
        <f t="shared" si="9"/>
        <v>13.17994858611825</v>
      </c>
    </row>
    <row r="33" spans="1:21" x14ac:dyDescent="0.3">
      <c r="A33" s="16"/>
      <c r="B33" s="39"/>
      <c r="C33" s="32"/>
      <c r="D33" s="34" t="str">
        <f t="shared" si="1"/>
        <v/>
      </c>
      <c r="E33" s="32"/>
      <c r="F33" s="19" t="str">
        <f t="shared" si="1"/>
        <v/>
      </c>
      <c r="G33" s="16"/>
      <c r="H33" s="19" t="str">
        <f t="shared" si="129"/>
        <v/>
      </c>
      <c r="I33" s="16"/>
      <c r="J33" s="19" t="str">
        <f t="shared" si="130"/>
        <v/>
      </c>
      <c r="K33" s="16"/>
      <c r="L33" s="19" t="str">
        <f t="shared" si="131"/>
        <v/>
      </c>
      <c r="M33" s="16"/>
      <c r="N33" s="19" t="str">
        <f t="shared" si="132"/>
        <v/>
      </c>
      <c r="O33" s="16"/>
      <c r="P33" s="19" t="str">
        <f t="shared" si="133"/>
        <v/>
      </c>
      <c r="Q33" s="16"/>
      <c r="R33" s="19" t="str">
        <f t="shared" si="134"/>
        <v/>
      </c>
      <c r="S33" s="16"/>
      <c r="T33" s="19" t="str">
        <f t="shared" si="135"/>
        <v/>
      </c>
      <c r="U33" s="30">
        <f t="shared" si="9"/>
        <v>0</v>
      </c>
    </row>
  </sheetData>
  <mergeCells count="44">
    <mergeCell ref="C1:D1"/>
    <mergeCell ref="E1:T1"/>
    <mergeCell ref="C2:D2"/>
    <mergeCell ref="E2:F2"/>
    <mergeCell ref="G2:H2"/>
    <mergeCell ref="I2:J2"/>
    <mergeCell ref="K2:L2"/>
    <mergeCell ref="M2:N2"/>
    <mergeCell ref="O2:P2"/>
    <mergeCell ref="Q2:R2"/>
    <mergeCell ref="S2:T2"/>
    <mergeCell ref="I5:J5"/>
    <mergeCell ref="K5:L5"/>
    <mergeCell ref="M5:N5"/>
    <mergeCell ref="O5:P5"/>
    <mergeCell ref="A6:A8"/>
    <mergeCell ref="B6:B7"/>
    <mergeCell ref="C8:D8"/>
    <mergeCell ref="E8:F8"/>
    <mergeCell ref="G8:H8"/>
    <mergeCell ref="A3:A5"/>
    <mergeCell ref="B3:B4"/>
    <mergeCell ref="C5:D5"/>
    <mergeCell ref="E5:F5"/>
    <mergeCell ref="G5:H5"/>
    <mergeCell ref="I11:J11"/>
    <mergeCell ref="K11:L11"/>
    <mergeCell ref="M11:N11"/>
    <mergeCell ref="I8:J8"/>
    <mergeCell ref="K8:L8"/>
    <mergeCell ref="M8:N8"/>
    <mergeCell ref="A9:A11"/>
    <mergeCell ref="B9:B10"/>
    <mergeCell ref="C11:D11"/>
    <mergeCell ref="E11:F11"/>
    <mergeCell ref="G11:H11"/>
    <mergeCell ref="Q5:R5"/>
    <mergeCell ref="S5:T5"/>
    <mergeCell ref="O11:P11"/>
    <mergeCell ref="Q11:R11"/>
    <mergeCell ref="S11:T11"/>
    <mergeCell ref="Q8:R8"/>
    <mergeCell ref="S8:T8"/>
    <mergeCell ref="O8:P8"/>
  </mergeCells>
  <conditionalFormatting sqref="C8:T8">
    <cfRule type="colorScale" priority="9">
      <colorScale>
        <cfvo type="min"/>
        <cfvo type="percentile" val="50"/>
        <cfvo type="max"/>
        <color rgb="FF63BE7B"/>
        <color rgb="FFFCFCFF"/>
        <color rgb="FFF8696B"/>
      </colorScale>
    </cfRule>
  </conditionalFormatting>
  <conditionalFormatting sqref="C11:D11">
    <cfRule type="colorScale" priority="8">
      <colorScale>
        <cfvo type="min"/>
        <cfvo type="percentile" val="50"/>
        <cfvo type="max"/>
        <color rgb="FF63BE7B"/>
        <color rgb="FFFCFCFF"/>
        <color rgb="FFF8696B"/>
      </colorScale>
    </cfRule>
  </conditionalFormatting>
  <conditionalFormatting sqref="C11:T11">
    <cfRule type="colorScale" priority="7">
      <colorScale>
        <cfvo type="min"/>
        <cfvo type="percentile" val="50"/>
        <cfvo type="max"/>
        <color rgb="FF63BE7B"/>
        <color rgb="FFFCFCFF"/>
        <color rgb="FFF8696B"/>
      </colorScale>
    </cfRule>
  </conditionalFormatting>
  <conditionalFormatting sqref="B1">
    <cfRule type="cellIs" dxfId="3" priority="3" operator="lessThan">
      <formula>1</formula>
    </cfRule>
    <cfRule type="cellIs" dxfId="2" priority="6" operator="greaterThan">
      <formula>1</formula>
    </cfRule>
  </conditionalFormatting>
  <conditionalFormatting sqref="C10:T10">
    <cfRule type="cellIs" dxfId="1" priority="5" operator="greaterThan">
      <formula>C7</formula>
    </cfRule>
  </conditionalFormatting>
  <conditionalFormatting sqref="C5:T5">
    <cfRule type="colorScale" priority="4">
      <colorScale>
        <cfvo type="min"/>
        <cfvo type="percentile" val="50"/>
        <cfvo type="max"/>
        <color rgb="FF63BE7B"/>
        <color rgb="FFFCFCFF"/>
        <color rgb="FFF8696B"/>
      </colorScale>
    </cfRule>
  </conditionalFormatting>
  <pageMargins left="0.7" right="0.7" top="0.75" bottom="0.75" header="0.3" footer="0.3"/>
  <pageSetup paperSize="9" orientation="portrait" horizontalDpi="4294967293" r:id="rId1"/>
  <legacyDrawing r:id="rId2"/>
  <extLst>
    <ext xmlns:x14="http://schemas.microsoft.com/office/spreadsheetml/2009/9/main" uri="{78C0D931-6437-407d-A8EE-F0AAD7539E65}">
      <x14:conditionalFormattings>
        <x14:conditionalFormatting xmlns:xm="http://schemas.microsoft.com/office/excel/2006/main">
          <x14:cfRule type="cellIs" priority="1" operator="greaterThan" id="{EA873D4C-4D2E-40AF-A7E0-916DB4FAF022}">
            <xm:f>'3) Réévaluation des activités'!$A$2</xm:f>
            <x14:dxf>
              <font>
                <color rgb="FF006100"/>
              </font>
              <fill>
                <patternFill>
                  <bgColor rgb="FFC6EFCE"/>
                </patternFill>
              </fill>
            </x14:dxf>
          </x14:cfRule>
          <xm:sqref>A2</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AF263-ECAF-4483-8D14-17BDFA60B93E}">
  <sheetPr>
    <tabColor theme="3"/>
  </sheetPr>
  <dimension ref="A1:I100"/>
  <sheetViews>
    <sheetView workbookViewId="0">
      <pane ySplit="1" topLeftCell="A2" activePane="bottomLeft" state="frozen"/>
      <selection pane="bottomLeft" activeCell="B8" sqref="B8"/>
    </sheetView>
  </sheetViews>
  <sheetFormatPr baseColWidth="10" defaultRowHeight="14.4" x14ac:dyDescent="0.3"/>
  <cols>
    <col min="1" max="1" width="43.44140625" style="24" customWidth="1"/>
    <col min="2" max="2" width="34.44140625" style="24" customWidth="1"/>
    <col min="3" max="3" width="15.33203125" style="24" customWidth="1"/>
    <col min="4" max="4" width="19.88671875" style="24" customWidth="1"/>
    <col min="5" max="5" width="16.5546875" style="24" customWidth="1"/>
    <col min="6" max="6" width="12.33203125" style="24" customWidth="1"/>
    <col min="7" max="7" width="19.6640625" style="24" customWidth="1"/>
    <col min="8" max="8" width="21.109375" style="24" customWidth="1"/>
    <col min="9" max="9" width="20.88671875" style="24" customWidth="1"/>
    <col min="10" max="16384" width="11.5546875" style="9"/>
  </cols>
  <sheetData>
    <row r="1" spans="1:9" s="7" customFormat="1" ht="43.2" x14ac:dyDescent="0.3">
      <c r="A1" s="23" t="s">
        <v>73</v>
      </c>
      <c r="B1" s="20" t="s">
        <v>97</v>
      </c>
      <c r="C1" s="22" t="s">
        <v>153</v>
      </c>
      <c r="D1" s="20" t="s">
        <v>101</v>
      </c>
      <c r="E1" s="20" t="s">
        <v>111</v>
      </c>
      <c r="F1" s="20" t="s">
        <v>72</v>
      </c>
      <c r="G1" s="20" t="s">
        <v>106</v>
      </c>
      <c r="H1" s="20" t="s">
        <v>104</v>
      </c>
      <c r="I1" s="20" t="s">
        <v>105</v>
      </c>
    </row>
    <row r="2" spans="1:9" x14ac:dyDescent="0.3">
      <c r="A2" s="16" t="str">
        <f>IF('6-7) choix et ajustement'!A12&lt;&gt;"",'6-7) choix et ajustement'!A12,"")</f>
        <v>Sport en salle</v>
      </c>
      <c r="B2" s="24" t="s">
        <v>155</v>
      </c>
      <c r="C2" s="16" t="s">
        <v>154</v>
      </c>
      <c r="D2" s="24">
        <v>1</v>
      </c>
      <c r="E2" s="24" t="s">
        <v>180</v>
      </c>
      <c r="F2" s="24" t="s">
        <v>74</v>
      </c>
      <c r="G2" s="24" t="s">
        <v>75</v>
      </c>
      <c r="H2" s="24" t="s">
        <v>76</v>
      </c>
      <c r="I2" s="24" t="s">
        <v>80</v>
      </c>
    </row>
    <row r="3" spans="1:9" x14ac:dyDescent="0.3">
      <c r="A3" s="16" t="str">
        <f>IF('6-7) choix et ajustement'!A13&lt;&gt;"",'6-7) choix et ajustement'!A13,"")</f>
        <v>Cyclisme</v>
      </c>
      <c r="B3" s="24" t="s">
        <v>81</v>
      </c>
      <c r="C3" s="16" t="s">
        <v>156</v>
      </c>
      <c r="D3" s="24">
        <v>2</v>
      </c>
      <c r="E3" s="24" t="s">
        <v>180</v>
      </c>
      <c r="F3" s="24" t="s">
        <v>74</v>
      </c>
      <c r="G3" s="24" t="s">
        <v>77</v>
      </c>
      <c r="H3" s="24" t="s">
        <v>78</v>
      </c>
      <c r="I3" s="24" t="s">
        <v>79</v>
      </c>
    </row>
    <row r="4" spans="1:9" ht="28.8" x14ac:dyDescent="0.3">
      <c r="A4" s="16" t="str">
        <f>IF('6-7) choix et ajustement'!A14&lt;&gt;"",'6-7) choix et ajustement'!A14,"")</f>
        <v>Prof de management de projet en école d'ingénieur</v>
      </c>
      <c r="B4" s="24" t="s">
        <v>83</v>
      </c>
      <c r="C4" s="16" t="s">
        <v>157</v>
      </c>
      <c r="D4" s="24">
        <f>120</f>
        <v>120</v>
      </c>
      <c r="E4" s="24" t="s">
        <v>180</v>
      </c>
      <c r="F4" s="24" t="s">
        <v>82</v>
      </c>
      <c r="G4" s="24" t="s">
        <v>85</v>
      </c>
      <c r="H4" s="24" t="s">
        <v>84</v>
      </c>
      <c r="I4" s="24" t="s">
        <v>86</v>
      </c>
    </row>
    <row r="5" spans="1:9" ht="43.2" x14ac:dyDescent="0.3">
      <c r="A5" s="16" t="str">
        <f>IF('6-7) choix et ajustement'!A15&lt;&gt;"",'6-7) choix et ajustement'!A15,"")</f>
        <v>Coach de vie</v>
      </c>
      <c r="B5" s="24" t="s">
        <v>206</v>
      </c>
      <c r="C5" s="16" t="s">
        <v>181</v>
      </c>
      <c r="D5" s="24">
        <v>10</v>
      </c>
      <c r="E5" s="24" t="s">
        <v>180</v>
      </c>
      <c r="F5" s="24" t="s">
        <v>87</v>
      </c>
      <c r="G5" s="24" t="s">
        <v>182</v>
      </c>
      <c r="H5" s="24" t="s">
        <v>88</v>
      </c>
      <c r="I5" s="24" t="s">
        <v>183</v>
      </c>
    </row>
    <row r="6" spans="1:9" s="25" customFormat="1" ht="43.2" x14ac:dyDescent="0.3">
      <c r="A6" s="16" t="str">
        <f>IF('6-7) choix et ajustement'!A16&lt;&gt;"",'6-7) choix et ajustement'!A16,"")</f>
        <v>Management d'une équipe d'organisation sociale</v>
      </c>
      <c r="B6" s="24" t="s">
        <v>195</v>
      </c>
      <c r="C6" s="16" t="s">
        <v>175</v>
      </c>
      <c r="D6" s="24">
        <v>3</v>
      </c>
      <c r="E6" s="24" t="s">
        <v>176</v>
      </c>
      <c r="F6" s="24" t="s">
        <v>177</v>
      </c>
      <c r="G6" s="24" t="s">
        <v>179</v>
      </c>
      <c r="H6" s="24" t="s">
        <v>178</v>
      </c>
      <c r="I6" s="24" t="s">
        <v>196</v>
      </c>
    </row>
    <row r="7" spans="1:9" ht="28.8" x14ac:dyDescent="0.3">
      <c r="A7" s="16" t="str">
        <f>IF('6-7) choix et ajustement'!A17&lt;&gt;"",'6-7) choix et ajustement'!A17,"")</f>
        <v>Être militant pour l'écosyndicalisme transnational via le ReAct</v>
      </c>
      <c r="B7" s="24" t="s">
        <v>89</v>
      </c>
      <c r="C7" s="16" t="s">
        <v>158</v>
      </c>
      <c r="D7" s="24">
        <v>20</v>
      </c>
      <c r="F7" s="24" t="s">
        <v>90</v>
      </c>
      <c r="G7" s="24" t="s">
        <v>91</v>
      </c>
      <c r="H7" s="24" t="s">
        <v>92</v>
      </c>
      <c r="I7" s="24" t="s">
        <v>93</v>
      </c>
    </row>
    <row r="8" spans="1:9" ht="43.2" x14ac:dyDescent="0.3">
      <c r="A8" s="16" t="str">
        <f>IF('6-7) choix et ajustement'!A18&lt;&gt;"",'6-7) choix et ajustement'!A18,"")</f>
        <v>Appuyer les syndicats des femmes musulmanes</v>
      </c>
      <c r="B8" s="24" t="s">
        <v>197</v>
      </c>
      <c r="C8" s="16" t="s">
        <v>159</v>
      </c>
      <c r="D8" s="24">
        <v>10</v>
      </c>
      <c r="E8" s="24" t="s">
        <v>112</v>
      </c>
      <c r="F8" s="24" t="s">
        <v>98</v>
      </c>
      <c r="G8" s="24" t="s">
        <v>94</v>
      </c>
      <c r="H8" s="24" t="s">
        <v>95</v>
      </c>
      <c r="I8" s="24" t="s">
        <v>96</v>
      </c>
    </row>
    <row r="9" spans="1:9" ht="72" x14ac:dyDescent="0.3">
      <c r="A9" s="16" t="str">
        <f>IF('6-7) choix et ajustement'!A19&lt;&gt;"",'6-7) choix et ajustement'!A19,"")</f>
        <v>Appuyer les victoires d'écosyndicats de locataires</v>
      </c>
      <c r="B9" s="24" t="s">
        <v>205</v>
      </c>
      <c r="C9" s="16" t="s">
        <v>160</v>
      </c>
      <c r="D9" s="24">
        <v>2000</v>
      </c>
      <c r="E9" s="73" t="s">
        <v>113</v>
      </c>
      <c r="F9" s="24" t="s">
        <v>98</v>
      </c>
      <c r="G9" s="24" t="s">
        <v>99</v>
      </c>
      <c r="H9" s="24" t="s">
        <v>123</v>
      </c>
      <c r="I9" s="24" t="s">
        <v>198</v>
      </c>
    </row>
    <row r="10" spans="1:9" ht="57.6" customHeight="1" x14ac:dyDescent="0.3">
      <c r="A10" s="16" t="str">
        <f>IF('6-7) choix et ajustement'!A20&lt;&gt;"",'6-7) choix et ajustement'!A20,"")</f>
        <v>Appuyer les victoires d'écosyndicats de riverains d'agro-industrie polluante</v>
      </c>
      <c r="B10" s="73" t="s">
        <v>100</v>
      </c>
      <c r="C10" s="16" t="s">
        <v>161</v>
      </c>
      <c r="D10" s="24">
        <v>100</v>
      </c>
      <c r="E10" s="74"/>
      <c r="F10" s="24" t="s">
        <v>98</v>
      </c>
      <c r="G10" s="73" t="s">
        <v>108</v>
      </c>
      <c r="H10" s="73" t="s">
        <v>107</v>
      </c>
      <c r="I10" s="73" t="s">
        <v>109</v>
      </c>
    </row>
    <row r="11" spans="1:9" x14ac:dyDescent="0.3">
      <c r="A11" s="16" t="str">
        <f>IF('6-7) choix et ajustement'!A21&lt;&gt;"",'6-7) choix et ajustement'!A21,"")</f>
        <v>Appuyer les victoires d'écosyndicats de cyclistes</v>
      </c>
      <c r="B11" s="74"/>
      <c r="C11" s="16" t="s">
        <v>162</v>
      </c>
      <c r="D11" s="24">
        <v>4</v>
      </c>
      <c r="E11" s="74"/>
      <c r="F11" s="24" t="s">
        <v>98</v>
      </c>
      <c r="G11" s="74"/>
      <c r="H11" s="74"/>
      <c r="I11" s="74"/>
    </row>
    <row r="12" spans="1:9" ht="43.2" x14ac:dyDescent="0.3">
      <c r="A12" s="16" t="str">
        <f>IF('6-7) choix et ajustement'!A22&lt;&gt;"",'6-7) choix et ajustement'!A22,"")</f>
        <v>Développer un mouvement et une école ecosyndicale à partir de la base militante écologique en France</v>
      </c>
      <c r="B12" s="75"/>
      <c r="C12" s="16" t="s">
        <v>163</v>
      </c>
      <c r="D12" s="24">
        <v>5</v>
      </c>
      <c r="E12" s="74"/>
      <c r="F12" s="24" t="s">
        <v>98</v>
      </c>
      <c r="G12" s="75"/>
      <c r="H12" s="75"/>
      <c r="I12" s="75"/>
    </row>
    <row r="13" spans="1:9" ht="57.6" x14ac:dyDescent="0.3">
      <c r="A13" s="16" t="str">
        <f>IF('6-7) choix et ajustement'!A23&lt;&gt;"",'6-7) choix et ajustement'!A23,"")</f>
        <v>Appuyer les syndicats de travailleurs</v>
      </c>
      <c r="B13" s="24" t="s">
        <v>204</v>
      </c>
      <c r="C13" s="16" t="s">
        <v>164</v>
      </c>
      <c r="D13" s="24">
        <v>30</v>
      </c>
      <c r="E13" s="75"/>
      <c r="F13" s="24" t="s">
        <v>110</v>
      </c>
      <c r="G13" s="24" t="s">
        <v>102</v>
      </c>
      <c r="H13" s="24" t="s">
        <v>107</v>
      </c>
      <c r="I13" s="24" t="s">
        <v>103</v>
      </c>
    </row>
    <row r="14" spans="1:9" ht="43.2" customHeight="1" x14ac:dyDescent="0.3">
      <c r="A14" s="16" t="str">
        <f>IF('6-7) choix et ajustement'!A24&lt;&gt;"",'6-7) choix et ajustement'!A24,"")</f>
        <v>Dringues (soirée avec mélange de fête et de drague) dans le réseau militant</v>
      </c>
      <c r="B14" s="24" t="s">
        <v>114</v>
      </c>
      <c r="C14" s="71" t="s">
        <v>165</v>
      </c>
      <c r="D14" s="24">
        <v>6</v>
      </c>
      <c r="E14" s="24" t="s">
        <v>115</v>
      </c>
      <c r="F14" s="24" t="s">
        <v>74</v>
      </c>
      <c r="G14" s="24" t="s">
        <v>116</v>
      </c>
      <c r="H14" s="24" t="s">
        <v>117</v>
      </c>
      <c r="I14" s="24" t="s">
        <v>118</v>
      </c>
    </row>
    <row r="15" spans="1:9" ht="28.8" x14ac:dyDescent="0.3">
      <c r="A15" s="16" t="str">
        <f>IF('6-7) choix et ajustement'!A25&lt;&gt;"",'6-7) choix et ajustement'!A25,"")</f>
        <v>Dates et histoires amoureuses avec des personnes qui peuvent apporter à ma cause</v>
      </c>
      <c r="B15" s="24" t="s">
        <v>119</v>
      </c>
      <c r="C15" s="72"/>
      <c r="D15" s="24">
        <v>3</v>
      </c>
      <c r="E15" s="24" t="s">
        <v>120</v>
      </c>
      <c r="F15" s="24" t="s">
        <v>74</v>
      </c>
      <c r="G15" s="24" t="s">
        <v>121</v>
      </c>
      <c r="H15" s="24" t="s">
        <v>199</v>
      </c>
      <c r="I15" s="24" t="s">
        <v>122</v>
      </c>
    </row>
    <row r="16" spans="1:9" ht="57.6" x14ac:dyDescent="0.3">
      <c r="A16" s="16" t="str">
        <f>IF('6-7) choix et ajustement'!A26&lt;&gt;"",'6-7) choix et ajustement'!A26,"")</f>
        <v>Développer mon blog avec plus d'articles sur ma cause</v>
      </c>
      <c r="B16" s="24" t="s">
        <v>124</v>
      </c>
      <c r="C16" s="16" t="s">
        <v>166</v>
      </c>
      <c r="D16" s="24">
        <v>0</v>
      </c>
      <c r="E16" s="24" t="s">
        <v>125</v>
      </c>
      <c r="F16" s="24" t="s">
        <v>126</v>
      </c>
      <c r="G16" s="24" t="s">
        <v>200</v>
      </c>
      <c r="H16" s="24" t="s">
        <v>127</v>
      </c>
      <c r="I16" s="24" t="s">
        <v>128</v>
      </c>
    </row>
    <row r="17" spans="1:9" ht="28.8" x14ac:dyDescent="0.3">
      <c r="A17" s="16" t="str">
        <f>IF('6-7) choix et ajustement'!A27&lt;&gt;"",'6-7) choix et ajustement'!A27,"")</f>
        <v>Lire des livres</v>
      </c>
      <c r="B17" s="24" t="s">
        <v>129</v>
      </c>
      <c r="C17" s="16" t="s">
        <v>171</v>
      </c>
      <c r="D17" s="24">
        <v>0</v>
      </c>
      <c r="E17" s="24" t="s">
        <v>130</v>
      </c>
      <c r="F17" s="24" t="s">
        <v>74</v>
      </c>
      <c r="G17" s="24" t="s">
        <v>131</v>
      </c>
      <c r="H17" s="24" t="s">
        <v>133</v>
      </c>
      <c r="I17" s="24" t="s">
        <v>134</v>
      </c>
    </row>
    <row r="18" spans="1:9" ht="86.4" x14ac:dyDescent="0.3">
      <c r="A18" s="16" t="str">
        <f>IF('6-7) choix et ajustement'!A28&lt;&gt;"",'6-7) choix et ajustement'!A28,"")</f>
        <v>Partager ma vie avec quelqu'un que j'aime et qui rejoint ma cause</v>
      </c>
      <c r="B18" s="24" t="s">
        <v>138</v>
      </c>
      <c r="C18" s="16" t="s">
        <v>172</v>
      </c>
      <c r="D18" s="24">
        <v>0</v>
      </c>
      <c r="E18" s="24" t="s">
        <v>135</v>
      </c>
      <c r="F18" s="24" t="s">
        <v>136</v>
      </c>
      <c r="G18" s="24" t="s">
        <v>137</v>
      </c>
      <c r="H18" s="24" t="s">
        <v>201</v>
      </c>
      <c r="I18" s="24" t="s">
        <v>202</v>
      </c>
    </row>
    <row r="19" spans="1:9" ht="28.8" x14ac:dyDescent="0.3">
      <c r="A19" s="16" t="str">
        <f>IF('6-7) choix et ajustement'!A29&lt;&gt;"",'6-7) choix et ajustement'!A29,"")</f>
        <v>Investir mon argent dans des placements et des actions écologiques</v>
      </c>
      <c r="B19" s="24" t="s">
        <v>139</v>
      </c>
      <c r="C19" s="16" t="s">
        <v>173</v>
      </c>
      <c r="D19" s="24">
        <v>0</v>
      </c>
      <c r="E19" s="24" t="s">
        <v>140</v>
      </c>
      <c r="F19" s="24" t="s">
        <v>74</v>
      </c>
      <c r="G19" s="24" t="s">
        <v>141</v>
      </c>
      <c r="H19" s="24" t="s">
        <v>132</v>
      </c>
      <c r="I19" s="24" t="s">
        <v>142</v>
      </c>
    </row>
    <row r="20" spans="1:9" ht="28.8" x14ac:dyDescent="0.3">
      <c r="A20" s="16" t="str">
        <f>IF('6-7) choix et ajustement'!A30&lt;&gt;"",'6-7) choix et ajustement'!A30,"")</f>
        <v>Vendre ma voiture et m'organiser en vélo, en train et covoiturage</v>
      </c>
      <c r="B20" s="24" t="s">
        <v>143</v>
      </c>
      <c r="C20" s="16" t="s">
        <v>161</v>
      </c>
      <c r="D20" s="24">
        <v>1</v>
      </c>
      <c r="E20" s="24" t="s">
        <v>144</v>
      </c>
      <c r="F20" s="24" t="s">
        <v>145</v>
      </c>
      <c r="G20" s="24" t="s">
        <v>146</v>
      </c>
      <c r="H20" s="24" t="s">
        <v>147</v>
      </c>
      <c r="I20" s="24" t="s">
        <v>148</v>
      </c>
    </row>
    <row r="21" spans="1:9" ht="43.2" x14ac:dyDescent="0.3">
      <c r="A21" s="16" t="str">
        <f>IF('6-7) choix et ajustement'!A32&lt;&gt;"",'6-7) choix et ajustement'!A32,"")</f>
        <v>Déménager dans un colloc avec des personnes politisées</v>
      </c>
      <c r="B21" s="24" t="s">
        <v>187</v>
      </c>
      <c r="C21" s="16" t="s">
        <v>188</v>
      </c>
      <c r="D21" s="24">
        <v>6</v>
      </c>
      <c r="E21" s="24" t="s">
        <v>192</v>
      </c>
      <c r="F21" s="24" t="s">
        <v>74</v>
      </c>
      <c r="G21" s="24" t="s">
        <v>189</v>
      </c>
      <c r="H21" s="24" t="s">
        <v>190</v>
      </c>
      <c r="I21" s="24" t="s">
        <v>191</v>
      </c>
    </row>
    <row r="22" spans="1:9" ht="28.8" x14ac:dyDescent="0.3">
      <c r="A22" s="16" t="str">
        <f>IF('6-7) choix et ajustement'!A31&lt;&gt;"",'6-7) choix et ajustement'!A31,"")</f>
        <v>Devenir végétarien et réduire significativement le sucre</v>
      </c>
      <c r="B22" s="24" t="s">
        <v>149</v>
      </c>
      <c r="C22" s="16" t="s">
        <v>160</v>
      </c>
      <c r="D22" s="24">
        <v>0</v>
      </c>
      <c r="E22" s="24" t="s">
        <v>203</v>
      </c>
      <c r="F22" s="24" t="s">
        <v>74</v>
      </c>
      <c r="G22" s="24" t="s">
        <v>150</v>
      </c>
      <c r="H22" s="24" t="s">
        <v>151</v>
      </c>
      <c r="I22" s="24" t="s">
        <v>152</v>
      </c>
    </row>
    <row r="23" spans="1:9" x14ac:dyDescent="0.3">
      <c r="A23" s="16" t="str">
        <f>IF('6-7) choix et ajustement'!A33&lt;&gt;"",'6-7) choix et ajustement'!A33,"")</f>
        <v/>
      </c>
      <c r="C23" s="16"/>
    </row>
    <row r="24" spans="1:9" x14ac:dyDescent="0.3">
      <c r="A24" s="16" t="str">
        <f>IF('6-7) choix et ajustement'!A34&lt;&gt;"",'6-7) choix et ajustement'!A34,"")</f>
        <v/>
      </c>
      <c r="C24" s="16"/>
    </row>
    <row r="25" spans="1:9" x14ac:dyDescent="0.3">
      <c r="A25" s="16" t="str">
        <f>IF('6-7) choix et ajustement'!A35&lt;&gt;"",'6-7) choix et ajustement'!A35,"")</f>
        <v/>
      </c>
      <c r="C25" s="16"/>
    </row>
    <row r="26" spans="1:9" x14ac:dyDescent="0.3">
      <c r="A26" s="16" t="str">
        <f>IF('6-7) choix et ajustement'!A36&lt;&gt;"",'6-7) choix et ajustement'!A36,"")</f>
        <v/>
      </c>
      <c r="C26" s="16"/>
    </row>
    <row r="27" spans="1:9" x14ac:dyDescent="0.3">
      <c r="A27" s="16" t="str">
        <f>IF('6-7) choix et ajustement'!A37&lt;&gt;"",'6-7) choix et ajustement'!A37,"")</f>
        <v/>
      </c>
      <c r="C27" s="16"/>
    </row>
    <row r="28" spans="1:9" x14ac:dyDescent="0.3">
      <c r="A28" s="16" t="str">
        <f>IF('6-7) choix et ajustement'!A38&lt;&gt;"",'6-7) choix et ajustement'!A38,"")</f>
        <v/>
      </c>
      <c r="C28" s="16"/>
    </row>
    <row r="29" spans="1:9" x14ac:dyDescent="0.3">
      <c r="A29" s="16" t="str">
        <f>IF('6-7) choix et ajustement'!A39&lt;&gt;"",'6-7) choix et ajustement'!A39,"")</f>
        <v/>
      </c>
      <c r="C29" s="16"/>
    </row>
    <row r="30" spans="1:9" x14ac:dyDescent="0.3">
      <c r="A30" s="16" t="str">
        <f>IF('6-7) choix et ajustement'!A40&lt;&gt;"",'6-7) choix et ajustement'!A40,"")</f>
        <v/>
      </c>
      <c r="C30" s="16"/>
    </row>
    <row r="31" spans="1:9" x14ac:dyDescent="0.3">
      <c r="A31" s="16" t="str">
        <f>IF('6-7) choix et ajustement'!A41&lt;&gt;"",'6-7) choix et ajustement'!A41,"")</f>
        <v/>
      </c>
      <c r="C31" s="16"/>
    </row>
    <row r="32" spans="1:9" x14ac:dyDescent="0.3">
      <c r="A32" s="16" t="str">
        <f>IF('6-7) choix et ajustement'!A42&lt;&gt;"",'6-7) choix et ajustement'!A42,"")</f>
        <v/>
      </c>
      <c r="C32" s="16"/>
    </row>
    <row r="33" spans="1:3" x14ac:dyDescent="0.3">
      <c r="A33" s="16" t="str">
        <f>IF('6-7) choix et ajustement'!A43&lt;&gt;"",'6-7) choix et ajustement'!A43,"")</f>
        <v/>
      </c>
      <c r="C33" s="16"/>
    </row>
    <row r="34" spans="1:3" x14ac:dyDescent="0.3">
      <c r="A34" s="16" t="str">
        <f>IF('6-7) choix et ajustement'!A44&lt;&gt;"",'6-7) choix et ajustement'!A44,"")</f>
        <v/>
      </c>
      <c r="C34" s="16"/>
    </row>
    <row r="35" spans="1:3" x14ac:dyDescent="0.3">
      <c r="A35" s="16" t="str">
        <f>IF('6-7) choix et ajustement'!A45&lt;&gt;"",'6-7) choix et ajustement'!A45,"")</f>
        <v/>
      </c>
      <c r="C35" s="16"/>
    </row>
    <row r="36" spans="1:3" x14ac:dyDescent="0.3">
      <c r="A36" s="16" t="str">
        <f>IF('6-7) choix et ajustement'!A46&lt;&gt;"",'6-7) choix et ajustement'!A46,"")</f>
        <v/>
      </c>
      <c r="C36" s="16"/>
    </row>
    <row r="37" spans="1:3" x14ac:dyDescent="0.3">
      <c r="A37" s="16" t="str">
        <f>IF('6-7) choix et ajustement'!A47&lt;&gt;"",'6-7) choix et ajustement'!A47,"")</f>
        <v/>
      </c>
      <c r="C37" s="16"/>
    </row>
    <row r="38" spans="1:3" x14ac:dyDescent="0.3">
      <c r="A38" s="16" t="str">
        <f>IF('6-7) choix et ajustement'!A48&lt;&gt;"",'6-7) choix et ajustement'!A48,"")</f>
        <v/>
      </c>
      <c r="C38" s="16"/>
    </row>
    <row r="39" spans="1:3" x14ac:dyDescent="0.3">
      <c r="A39" s="16" t="str">
        <f>IF('6-7) choix et ajustement'!A49&lt;&gt;"",'6-7) choix et ajustement'!A49,"")</f>
        <v/>
      </c>
      <c r="C39" s="16"/>
    </row>
    <row r="40" spans="1:3" x14ac:dyDescent="0.3">
      <c r="A40" s="16" t="str">
        <f>IF('6-7) choix et ajustement'!A50&lt;&gt;"",'6-7) choix et ajustement'!A50,"")</f>
        <v/>
      </c>
      <c r="C40" s="16"/>
    </row>
    <row r="41" spans="1:3" x14ac:dyDescent="0.3">
      <c r="A41" s="16" t="str">
        <f>IF('6-7) choix et ajustement'!A51&lt;&gt;"",'6-7) choix et ajustement'!A51,"")</f>
        <v/>
      </c>
      <c r="C41" s="16"/>
    </row>
    <row r="42" spans="1:3" x14ac:dyDescent="0.3">
      <c r="A42" s="16" t="str">
        <f>IF('6-7) choix et ajustement'!A52&lt;&gt;"",'6-7) choix et ajustement'!A52,"")</f>
        <v/>
      </c>
      <c r="C42" s="16"/>
    </row>
    <row r="43" spans="1:3" x14ac:dyDescent="0.3">
      <c r="A43" s="16" t="str">
        <f>IF('6-7) choix et ajustement'!A53&lt;&gt;"",'6-7) choix et ajustement'!A53,"")</f>
        <v/>
      </c>
      <c r="C43" s="16"/>
    </row>
    <row r="44" spans="1:3" x14ac:dyDescent="0.3">
      <c r="A44" s="16" t="str">
        <f>IF('6-7) choix et ajustement'!A54&lt;&gt;"",'6-7) choix et ajustement'!A54,"")</f>
        <v/>
      </c>
      <c r="C44" s="16"/>
    </row>
    <row r="45" spans="1:3" x14ac:dyDescent="0.3">
      <c r="A45" s="16" t="str">
        <f>IF('6-7) choix et ajustement'!A55&lt;&gt;"",'6-7) choix et ajustement'!A55,"")</f>
        <v/>
      </c>
      <c r="C45" s="16"/>
    </row>
    <row r="46" spans="1:3" x14ac:dyDescent="0.3">
      <c r="A46" s="16" t="str">
        <f>IF('6-7) choix et ajustement'!A56&lt;&gt;"",'6-7) choix et ajustement'!A56,"")</f>
        <v/>
      </c>
      <c r="C46" s="16"/>
    </row>
    <row r="47" spans="1:3" x14ac:dyDescent="0.3">
      <c r="A47" s="16" t="str">
        <f>IF('6-7) choix et ajustement'!A57&lt;&gt;"",'6-7) choix et ajustement'!A57,"")</f>
        <v/>
      </c>
      <c r="C47" s="16"/>
    </row>
    <row r="48" spans="1:3" x14ac:dyDescent="0.3">
      <c r="A48" s="16" t="str">
        <f>IF('6-7) choix et ajustement'!A58&lt;&gt;"",'6-7) choix et ajustement'!A58,"")</f>
        <v/>
      </c>
      <c r="C48" s="16"/>
    </row>
    <row r="49" spans="1:3" x14ac:dyDescent="0.3">
      <c r="A49" s="16" t="str">
        <f>IF('6-7) choix et ajustement'!A59&lt;&gt;"",'6-7) choix et ajustement'!A59,"")</f>
        <v/>
      </c>
      <c r="C49" s="16"/>
    </row>
    <row r="50" spans="1:3" x14ac:dyDescent="0.3">
      <c r="A50" s="16" t="str">
        <f>IF('6-7) choix et ajustement'!A60&lt;&gt;"",'6-7) choix et ajustement'!A60,"")</f>
        <v/>
      </c>
      <c r="C50" s="16"/>
    </row>
    <row r="51" spans="1:3" x14ac:dyDescent="0.3">
      <c r="A51" s="16" t="str">
        <f>IF('6-7) choix et ajustement'!A61&lt;&gt;"",'6-7) choix et ajustement'!A61,"")</f>
        <v/>
      </c>
      <c r="C51" s="16"/>
    </row>
    <row r="52" spans="1:3" x14ac:dyDescent="0.3">
      <c r="A52" s="16" t="str">
        <f>IF('6-7) choix et ajustement'!A62&lt;&gt;"",'6-7) choix et ajustement'!A62,"")</f>
        <v/>
      </c>
      <c r="C52" s="16"/>
    </row>
    <row r="53" spans="1:3" x14ac:dyDescent="0.3">
      <c r="A53" s="16" t="str">
        <f>IF('6-7) choix et ajustement'!A63&lt;&gt;"",'6-7) choix et ajustement'!A63,"")</f>
        <v/>
      </c>
      <c r="C53" s="16"/>
    </row>
    <row r="54" spans="1:3" x14ac:dyDescent="0.3">
      <c r="A54" s="16" t="str">
        <f>IF('6-7) choix et ajustement'!A64&lt;&gt;"",'6-7) choix et ajustement'!A64,"")</f>
        <v/>
      </c>
      <c r="C54" s="16"/>
    </row>
    <row r="55" spans="1:3" x14ac:dyDescent="0.3">
      <c r="A55" s="16" t="str">
        <f>IF('6-7) choix et ajustement'!A65&lt;&gt;"",'6-7) choix et ajustement'!A65,"")</f>
        <v/>
      </c>
      <c r="C55" s="16"/>
    </row>
    <row r="56" spans="1:3" x14ac:dyDescent="0.3">
      <c r="A56" s="16" t="str">
        <f>IF('6-7) choix et ajustement'!A66&lt;&gt;"",'6-7) choix et ajustement'!A66,"")</f>
        <v/>
      </c>
      <c r="C56" s="16"/>
    </row>
    <row r="57" spans="1:3" x14ac:dyDescent="0.3">
      <c r="A57" s="16" t="str">
        <f>IF('6-7) choix et ajustement'!A67&lt;&gt;"",'6-7) choix et ajustement'!A67,"")</f>
        <v/>
      </c>
      <c r="C57" s="16"/>
    </row>
    <row r="58" spans="1:3" x14ac:dyDescent="0.3">
      <c r="A58" s="16" t="str">
        <f>IF('6-7) choix et ajustement'!A68&lt;&gt;"",'6-7) choix et ajustement'!A68,"")</f>
        <v/>
      </c>
      <c r="C58" s="16"/>
    </row>
    <row r="59" spans="1:3" x14ac:dyDescent="0.3">
      <c r="A59" s="16" t="str">
        <f>IF('6-7) choix et ajustement'!A69&lt;&gt;"",'6-7) choix et ajustement'!A69,"")</f>
        <v/>
      </c>
      <c r="C59" s="16"/>
    </row>
    <row r="60" spans="1:3" x14ac:dyDescent="0.3">
      <c r="A60" s="16" t="str">
        <f>IF('6-7) choix et ajustement'!A70&lt;&gt;"",'6-7) choix et ajustement'!A70,"")</f>
        <v/>
      </c>
      <c r="C60" s="16"/>
    </row>
    <row r="61" spans="1:3" x14ac:dyDescent="0.3">
      <c r="A61" s="16" t="str">
        <f>IF('6-7) choix et ajustement'!A71&lt;&gt;"",'6-7) choix et ajustement'!A71,"")</f>
        <v/>
      </c>
      <c r="C61" s="16"/>
    </row>
    <row r="62" spans="1:3" x14ac:dyDescent="0.3">
      <c r="A62" s="16" t="str">
        <f>IF('6-7) choix et ajustement'!A72&lt;&gt;"",'6-7) choix et ajustement'!A72,"")</f>
        <v/>
      </c>
      <c r="C62" s="16"/>
    </row>
    <row r="63" spans="1:3" x14ac:dyDescent="0.3">
      <c r="A63" s="16" t="str">
        <f>IF('6-7) choix et ajustement'!A73&lt;&gt;"",'6-7) choix et ajustement'!A73,"")</f>
        <v/>
      </c>
      <c r="C63" s="16"/>
    </row>
    <row r="64" spans="1:3" x14ac:dyDescent="0.3">
      <c r="A64" s="16" t="str">
        <f>IF('6-7) choix et ajustement'!A74&lt;&gt;"",'6-7) choix et ajustement'!A74,"")</f>
        <v/>
      </c>
      <c r="C64" s="16"/>
    </row>
    <row r="65" spans="1:3" x14ac:dyDescent="0.3">
      <c r="A65" s="16" t="str">
        <f>IF('6-7) choix et ajustement'!A75&lt;&gt;"",'6-7) choix et ajustement'!A75,"")</f>
        <v/>
      </c>
      <c r="C65" s="16"/>
    </row>
    <row r="66" spans="1:3" x14ac:dyDescent="0.3">
      <c r="A66" s="16" t="str">
        <f>IF('6-7) choix et ajustement'!A76&lt;&gt;"",'6-7) choix et ajustement'!A76,"")</f>
        <v/>
      </c>
      <c r="C66" s="16"/>
    </row>
    <row r="67" spans="1:3" x14ac:dyDescent="0.3">
      <c r="A67" s="16" t="str">
        <f>IF('6-7) choix et ajustement'!A77&lt;&gt;"",'6-7) choix et ajustement'!A77,"")</f>
        <v/>
      </c>
      <c r="C67" s="16"/>
    </row>
    <row r="68" spans="1:3" x14ac:dyDescent="0.3">
      <c r="A68" s="16" t="str">
        <f>IF('6-7) choix et ajustement'!A78&lt;&gt;"",'6-7) choix et ajustement'!A78,"")</f>
        <v/>
      </c>
      <c r="C68" s="16"/>
    </row>
    <row r="69" spans="1:3" x14ac:dyDescent="0.3">
      <c r="A69" s="16" t="str">
        <f>IF('6-7) choix et ajustement'!A79&lt;&gt;"",'6-7) choix et ajustement'!A79,"")</f>
        <v/>
      </c>
      <c r="C69" s="16"/>
    </row>
    <row r="70" spans="1:3" x14ac:dyDescent="0.3">
      <c r="A70" s="16" t="str">
        <f>IF('6-7) choix et ajustement'!A80&lt;&gt;"",'6-7) choix et ajustement'!A80,"")</f>
        <v/>
      </c>
      <c r="C70" s="16"/>
    </row>
    <row r="71" spans="1:3" x14ac:dyDescent="0.3">
      <c r="A71" s="16" t="str">
        <f>IF('6-7) choix et ajustement'!A81&lt;&gt;"",'6-7) choix et ajustement'!A81,"")</f>
        <v/>
      </c>
      <c r="C71" s="16"/>
    </row>
    <row r="72" spans="1:3" x14ac:dyDescent="0.3">
      <c r="A72" s="16" t="str">
        <f>IF('6-7) choix et ajustement'!A82&lt;&gt;"",'6-7) choix et ajustement'!A82,"")</f>
        <v/>
      </c>
      <c r="C72" s="16"/>
    </row>
    <row r="73" spans="1:3" x14ac:dyDescent="0.3">
      <c r="A73" s="16" t="str">
        <f>IF('6-7) choix et ajustement'!A83&lt;&gt;"",'6-7) choix et ajustement'!A83,"")</f>
        <v/>
      </c>
      <c r="C73" s="16"/>
    </row>
    <row r="74" spans="1:3" x14ac:dyDescent="0.3">
      <c r="A74" s="16" t="str">
        <f>IF('6-7) choix et ajustement'!A84&lt;&gt;"",'6-7) choix et ajustement'!A84,"")</f>
        <v/>
      </c>
      <c r="C74" s="16"/>
    </row>
    <row r="75" spans="1:3" x14ac:dyDescent="0.3">
      <c r="A75" s="16" t="str">
        <f>IF('6-7) choix et ajustement'!A85&lt;&gt;"",'6-7) choix et ajustement'!A85,"")</f>
        <v/>
      </c>
      <c r="C75" s="16"/>
    </row>
    <row r="76" spans="1:3" x14ac:dyDescent="0.3">
      <c r="A76" s="16" t="str">
        <f>IF('6-7) choix et ajustement'!A86&lt;&gt;"",'6-7) choix et ajustement'!A86,"")</f>
        <v/>
      </c>
      <c r="C76" s="16"/>
    </row>
    <row r="77" spans="1:3" x14ac:dyDescent="0.3">
      <c r="A77" s="16" t="str">
        <f>IF('6-7) choix et ajustement'!A87&lt;&gt;"",'6-7) choix et ajustement'!A87,"")</f>
        <v/>
      </c>
      <c r="C77" s="16"/>
    </row>
    <row r="78" spans="1:3" x14ac:dyDescent="0.3">
      <c r="A78" s="16" t="str">
        <f>IF('6-7) choix et ajustement'!A88&lt;&gt;"",'6-7) choix et ajustement'!A88,"")</f>
        <v/>
      </c>
      <c r="C78" s="16"/>
    </row>
    <row r="79" spans="1:3" x14ac:dyDescent="0.3">
      <c r="A79" s="16" t="str">
        <f>IF('6-7) choix et ajustement'!A89&lt;&gt;"",'6-7) choix et ajustement'!A89,"")</f>
        <v/>
      </c>
      <c r="C79" s="16"/>
    </row>
    <row r="80" spans="1:3" x14ac:dyDescent="0.3">
      <c r="A80" s="16" t="str">
        <f>IF('6-7) choix et ajustement'!A90&lt;&gt;"",'6-7) choix et ajustement'!A90,"")</f>
        <v/>
      </c>
      <c r="C80" s="16"/>
    </row>
    <row r="81" spans="1:3" x14ac:dyDescent="0.3">
      <c r="A81" s="16" t="str">
        <f>IF('6-7) choix et ajustement'!A91&lt;&gt;"",'6-7) choix et ajustement'!A91,"")</f>
        <v/>
      </c>
      <c r="C81" s="16"/>
    </row>
    <row r="82" spans="1:3" x14ac:dyDescent="0.3">
      <c r="A82" s="16" t="str">
        <f>IF('6-7) choix et ajustement'!A92&lt;&gt;"",'6-7) choix et ajustement'!A92,"")</f>
        <v/>
      </c>
      <c r="C82" s="16"/>
    </row>
    <row r="83" spans="1:3" x14ac:dyDescent="0.3">
      <c r="A83" s="16" t="str">
        <f>IF('6-7) choix et ajustement'!A93&lt;&gt;"",'6-7) choix et ajustement'!A93,"")</f>
        <v/>
      </c>
      <c r="C83" s="16"/>
    </row>
    <row r="84" spans="1:3" x14ac:dyDescent="0.3">
      <c r="A84" s="16" t="str">
        <f>IF('6-7) choix et ajustement'!A94&lt;&gt;"",'6-7) choix et ajustement'!A94,"")</f>
        <v/>
      </c>
      <c r="C84" s="16"/>
    </row>
    <row r="85" spans="1:3" x14ac:dyDescent="0.3">
      <c r="A85" s="16" t="str">
        <f>IF('6-7) choix et ajustement'!A95&lt;&gt;"",'6-7) choix et ajustement'!A95,"")</f>
        <v/>
      </c>
      <c r="C85" s="16"/>
    </row>
    <row r="86" spans="1:3" x14ac:dyDescent="0.3">
      <c r="A86" s="16" t="str">
        <f>IF('6-7) choix et ajustement'!A96&lt;&gt;"",'6-7) choix et ajustement'!A96,"")</f>
        <v/>
      </c>
      <c r="C86" s="16"/>
    </row>
    <row r="87" spans="1:3" x14ac:dyDescent="0.3">
      <c r="A87" s="16" t="str">
        <f>IF('6-7) choix et ajustement'!A97&lt;&gt;"",'6-7) choix et ajustement'!A97,"")</f>
        <v/>
      </c>
      <c r="C87" s="16"/>
    </row>
    <row r="88" spans="1:3" x14ac:dyDescent="0.3">
      <c r="A88" s="16" t="str">
        <f>IF('6-7) choix et ajustement'!A98&lt;&gt;"",'6-7) choix et ajustement'!A98,"")</f>
        <v/>
      </c>
      <c r="C88" s="16"/>
    </row>
    <row r="89" spans="1:3" x14ac:dyDescent="0.3">
      <c r="A89" s="16" t="str">
        <f>IF('6-7) choix et ajustement'!A99&lt;&gt;"",'6-7) choix et ajustement'!A99,"")</f>
        <v/>
      </c>
      <c r="C89" s="16"/>
    </row>
    <row r="90" spans="1:3" x14ac:dyDescent="0.3">
      <c r="A90" s="16" t="str">
        <f>IF('6-7) choix et ajustement'!A100&lt;&gt;"",'6-7) choix et ajustement'!A100,"")</f>
        <v/>
      </c>
      <c r="C90" s="16"/>
    </row>
    <row r="91" spans="1:3" x14ac:dyDescent="0.3">
      <c r="A91" s="16" t="str">
        <f>IF('6-7) choix et ajustement'!A101&lt;&gt;"",'6-7) choix et ajustement'!A101,"")</f>
        <v/>
      </c>
      <c r="C91" s="16"/>
    </row>
    <row r="92" spans="1:3" x14ac:dyDescent="0.3">
      <c r="A92" s="16" t="str">
        <f>IF('6-7) choix et ajustement'!A102&lt;&gt;"",'6-7) choix et ajustement'!A102,"")</f>
        <v/>
      </c>
      <c r="C92" s="16"/>
    </row>
    <row r="93" spans="1:3" x14ac:dyDescent="0.3">
      <c r="A93" s="16" t="str">
        <f>IF('6-7) choix et ajustement'!A103&lt;&gt;"",'6-7) choix et ajustement'!A103,"")</f>
        <v/>
      </c>
      <c r="C93" s="16"/>
    </row>
    <row r="94" spans="1:3" x14ac:dyDescent="0.3">
      <c r="A94" s="16" t="str">
        <f>IF('6-7) choix et ajustement'!A104&lt;&gt;"",'6-7) choix et ajustement'!A104,"")</f>
        <v/>
      </c>
      <c r="C94" s="16"/>
    </row>
    <row r="95" spans="1:3" x14ac:dyDescent="0.3">
      <c r="A95" s="16" t="str">
        <f>IF('6-7) choix et ajustement'!A105&lt;&gt;"",'6-7) choix et ajustement'!A105,"")</f>
        <v/>
      </c>
      <c r="C95" s="16"/>
    </row>
    <row r="96" spans="1:3" x14ac:dyDescent="0.3">
      <c r="A96" s="16" t="str">
        <f>IF('6-7) choix et ajustement'!A106&lt;&gt;"",'6-7) choix et ajustement'!A106,"")</f>
        <v/>
      </c>
      <c r="C96" s="16"/>
    </row>
    <row r="97" spans="1:3" x14ac:dyDescent="0.3">
      <c r="A97" s="16" t="str">
        <f>IF('6-7) choix et ajustement'!A107&lt;&gt;"",'6-7) choix et ajustement'!A107,"")</f>
        <v/>
      </c>
      <c r="C97" s="16"/>
    </row>
    <row r="98" spans="1:3" x14ac:dyDescent="0.3">
      <c r="A98" s="16" t="str">
        <f>IF('6-7) choix et ajustement'!A108&lt;&gt;"",'6-7) choix et ajustement'!A108,"")</f>
        <v/>
      </c>
      <c r="C98" s="16"/>
    </row>
    <row r="99" spans="1:3" x14ac:dyDescent="0.3">
      <c r="A99" s="16" t="str">
        <f>IF('6-7) choix et ajustement'!A109&lt;&gt;"",'6-7) choix et ajustement'!A109,"")</f>
        <v/>
      </c>
      <c r="C99" s="16"/>
    </row>
    <row r="100" spans="1:3" x14ac:dyDescent="0.3">
      <c r="A100" s="16" t="str">
        <f>IF('6-7) choix et ajustement'!A110&lt;&gt;"",'6-7) choix et ajustement'!A110,"")</f>
        <v/>
      </c>
      <c r="C100" s="16"/>
    </row>
  </sheetData>
  <autoFilter ref="A1:I1" xr:uid="{9B0AF263-ECAF-4483-8D14-17BDFA60B93E}"/>
  <mergeCells count="6">
    <mergeCell ref="C14:C15"/>
    <mergeCell ref="B10:B12"/>
    <mergeCell ref="G10:G12"/>
    <mergeCell ref="H10:H12"/>
    <mergeCell ref="I10:I12"/>
    <mergeCell ref="E9:E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1</vt:i4>
      </vt:variant>
    </vt:vector>
  </HeadingPairs>
  <TitlesOfParts>
    <vt:vector size="7" baseType="lpstr">
      <vt:lpstr>Méthode</vt:lpstr>
      <vt:lpstr>1-2) Ma cause et mon histoire</vt:lpstr>
      <vt:lpstr>3) Réévaluation des activités</vt:lpstr>
      <vt:lpstr>4-5) Réorganisation possible</vt:lpstr>
      <vt:lpstr>6-7) choix et ajustement</vt:lpstr>
      <vt:lpstr>8-9) Plan d'action négo</vt:lpstr>
      <vt:lpstr>'1-2) Ma cause et mon histoire'!_FilterDatabase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 Escoffier</dc:creator>
  <cp:lastModifiedBy>Christophe Escoffier</cp:lastModifiedBy>
  <dcterms:created xsi:type="dcterms:W3CDTF">2022-06-27T10:44:43Z</dcterms:created>
  <dcterms:modified xsi:type="dcterms:W3CDTF">2022-07-04T18:06:35Z</dcterms:modified>
</cp:coreProperties>
</file>